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Historial Estructura de Costo\"/>
    </mc:Choice>
  </mc:AlternateContent>
  <bookViews>
    <workbookView xWindow="120" yWindow="165" windowWidth="20640" windowHeight="11700"/>
  </bookViews>
  <sheets>
    <sheet name="Hoja1" sheetId="1" r:id="rId1"/>
  </sheets>
  <definedNames>
    <definedName name="_xlnm.Print_Area" localSheetId="0">Hoja1!$A$1:$G$56</definedName>
  </definedNames>
  <calcPr calcId="152511"/>
</workbook>
</file>

<file path=xl/calcChain.xml><?xml version="1.0" encoding="utf-8"?>
<calcChain xmlns="http://schemas.openxmlformats.org/spreadsheetml/2006/main">
  <c r="C42" i="1" l="1"/>
  <c r="C40" i="1"/>
  <c r="C23" i="1" l="1"/>
  <c r="C44" i="1" l="1"/>
  <c r="C24" i="1" l="1"/>
  <c r="C29" i="1" l="1"/>
  <c r="E44" i="1" l="1"/>
  <c r="E43" i="1"/>
  <c r="E42" i="1"/>
  <c r="D41" i="1"/>
  <c r="C41" i="1"/>
  <c r="E40" i="1"/>
  <c r="E39" i="1"/>
  <c r="E38" i="1"/>
  <c r="D37" i="1"/>
  <c r="E37" i="1" s="1"/>
  <c r="E35" i="1"/>
  <c r="D31" i="1"/>
  <c r="E31" i="1" s="1"/>
  <c r="D30" i="1"/>
  <c r="E30" i="1" s="1"/>
  <c r="D29" i="1"/>
  <c r="D28" i="1"/>
  <c r="D27" i="1"/>
  <c r="C27" i="1" s="1"/>
  <c r="D26" i="1"/>
  <c r="E26" i="1" s="1"/>
  <c r="D25" i="1"/>
  <c r="D24" i="1"/>
  <c r="D23" i="1"/>
  <c r="D22" i="1"/>
  <c r="E22" i="1" s="1"/>
  <c r="D6" i="1"/>
  <c r="C36" i="1" s="1"/>
  <c r="E36" i="1" s="1"/>
  <c r="E41" i="1" l="1"/>
  <c r="E29" i="1"/>
  <c r="E23" i="1"/>
  <c r="C25" i="1"/>
  <c r="C28" i="1" s="1"/>
  <c r="E24" i="1"/>
  <c r="E27" i="1"/>
  <c r="E28" i="1" l="1"/>
  <c r="E25" i="1"/>
  <c r="E46" i="1" l="1"/>
  <c r="E48" i="1" s="1"/>
  <c r="E50" i="1" s="1"/>
  <c r="E52" i="1" l="1"/>
  <c r="E54" i="1" s="1"/>
  <c r="F50" i="1" s="1"/>
  <c r="F54" i="1" l="1"/>
  <c r="D16" i="1"/>
  <c r="F38" i="1"/>
  <c r="F37" i="1"/>
  <c r="F35" i="1"/>
  <c r="F31" i="1"/>
  <c r="F36" i="1"/>
  <c r="F26" i="1"/>
  <c r="F39" i="1"/>
  <c r="F27" i="1"/>
  <c r="F40" i="1"/>
  <c r="F29" i="1"/>
  <c r="F41" i="1"/>
  <c r="F44" i="1"/>
  <c r="F23" i="1"/>
  <c r="F42" i="1"/>
  <c r="F24" i="1"/>
  <c r="F22" i="1"/>
  <c r="F30" i="1"/>
  <c r="F43" i="1"/>
  <c r="F28" i="1"/>
  <c r="F25" i="1"/>
  <c r="F46" i="1"/>
  <c r="F52" i="1"/>
  <c r="F48" i="1"/>
</calcChain>
</file>

<file path=xl/comments1.xml><?xml version="1.0" encoding="utf-8"?>
<comments xmlns="http://schemas.openxmlformats.org/spreadsheetml/2006/main">
  <authors>
    <author>Mariano</author>
    <author>Usuario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 xml:space="preserve">Toyota Corolla XEI 6/2020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Autonomos Cat II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 xml:space="preserve">Sueldo basico + presentismo + proporcional de aguinaldo + 
proporcional de vacaiones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Se Contemplo el coto de oportunidad mensaul x 12 meses y se desconto el MNI y se tomo una familia tipo de Mujer y dos hijos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el 3,52% del valor del rodado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 xml:space="preserve">Dato solciitados a ORBIS Cia de seguro en base al rodado conemplado
</t>
        </r>
      </text>
    </comment>
  </commentList>
</comments>
</file>

<file path=xl/sharedStrings.xml><?xml version="1.0" encoding="utf-8"?>
<sst xmlns="http://schemas.openxmlformats.org/spreadsheetml/2006/main" count="39" uniqueCount="39">
  <si>
    <t>Valor de mercado del vehículo:</t>
  </si>
  <si>
    <t>VALOR AMORTIZABLE :</t>
  </si>
  <si>
    <t>Km. Realizados por día promedio:</t>
  </si>
  <si>
    <t>Dias de trabajo al mes:</t>
  </si>
  <si>
    <t>Vida util del rodado en años:</t>
  </si>
  <si>
    <t>TARIFAS</t>
  </si>
  <si>
    <t>Sugerida</t>
  </si>
  <si>
    <t>$</t>
  </si>
  <si>
    <t>KM</t>
  </si>
  <si>
    <t>$ / KM</t>
  </si>
  <si>
    <t>% Incid</t>
  </si>
  <si>
    <t>Costos Fijos</t>
  </si>
  <si>
    <t>Autonomos</t>
  </si>
  <si>
    <t xml:space="preserve">Costo de oportunidad de la mano de obra propio </t>
  </si>
  <si>
    <t>Cargas Sociales S/ Costo de oport. Mano Obra</t>
  </si>
  <si>
    <t>Costo de oportunidad del bien propio</t>
  </si>
  <si>
    <t>Cochera</t>
  </si>
  <si>
    <t>Ingresos Brutos (RSIB)</t>
  </si>
  <si>
    <t>Impuesto a las Ganancias</t>
  </si>
  <si>
    <t>Seguros RC Remise</t>
  </si>
  <si>
    <t>Seguro Accidente Personales</t>
  </si>
  <si>
    <t>Costos Variables</t>
  </si>
  <si>
    <t>Alineación y Balanceo</t>
  </si>
  <si>
    <t>Amortización Rodado</t>
  </si>
  <si>
    <t>Cambio Disco de Embrague</t>
  </si>
  <si>
    <t>Combustible - Nafta $/lt/Km</t>
  </si>
  <si>
    <t>Imp. Al Debito y/o Credito</t>
  </si>
  <si>
    <t>Luibricantes (filtro aire y aceites)</t>
  </si>
  <si>
    <t>Otros gastos de mantenimiento del rodado</t>
  </si>
  <si>
    <t>Lavado del vehiculo (alrededor de 3 por semana)</t>
  </si>
  <si>
    <t>Sub Total</t>
  </si>
  <si>
    <t xml:space="preserve">Recorrido Oseoso </t>
  </si>
  <si>
    <t>Costo total del Km</t>
  </si>
  <si>
    <t>Intervención de la Agencia</t>
  </si>
  <si>
    <t>VALOR POR KM AL CLIENTE</t>
  </si>
  <si>
    <t>Patente Anual (3,52% del  Valor Rodado)</t>
  </si>
  <si>
    <t>Frenos (siaco y pastillas)</t>
  </si>
  <si>
    <t>ESTRUCTURA DE COSTOS - SERVICIO DE REMISE al 30/06/2020</t>
  </si>
  <si>
    <t>Cubiertas (4 por año) pirelli 205/55 r17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</si>
</sst>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[$$-2C0A]\ * #,##0.00_ ;_ [$$-2C0A]\ * \-#,##0.00_ ;_ [$$-2C0A]\ * &quot;-&quot;??_ ;_ @_ "/>
    <numFmt numFmtId="168" formatCode="_ * #,##0.0000_ ;_ * \-#,##0.0000_ ;_ * &quot;-&quot;??_ ;_ @_ "/>
    <numFmt numFmtId="169" formatCode="_-* #,##0.000\ _€_-;\-* #,##0.000\ _€_-;_-* &quot;-&quot;??\ _€_-;_-@_-"/>
    <numFmt numFmtId="170" formatCode="0.0000"/>
    <numFmt numFmtId="171" formatCode="_ * #,##0.000_ ;_ * \-#,##0.000_ ;_ * &quot;-&quot;??_ ;_ @_ "/>
  </numFmts>
  <fonts count="10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166" fontId="2" fillId="2" borderId="0" xfId="1" applyFont="1" applyFill="1" applyBorder="1"/>
    <xf numFmtId="0" fontId="5" fillId="2" borderId="0" xfId="0" applyFont="1" applyFill="1" applyBorder="1"/>
    <xf numFmtId="166" fontId="5" fillId="2" borderId="0" xfId="1" applyFont="1" applyFill="1" applyBorder="1"/>
    <xf numFmtId="12" fontId="4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166" fontId="5" fillId="2" borderId="0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6" fontId="4" fillId="2" borderId="8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2" fillId="2" borderId="8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8" fontId="2" fillId="2" borderId="8" xfId="1" applyNumberFormat="1" applyFont="1" applyFill="1" applyBorder="1" applyAlignment="1">
      <alignment vertical="center"/>
    </xf>
    <xf numFmtId="169" fontId="2" fillId="2" borderId="8" xfId="1" applyNumberFormat="1" applyFont="1" applyFill="1" applyBorder="1" applyAlignment="1">
      <alignment vertical="center"/>
    </xf>
    <xf numFmtId="166" fontId="2" fillId="2" borderId="0" xfId="1" applyFont="1" applyFill="1" applyBorder="1" applyAlignment="1">
      <alignment horizontal="right"/>
    </xf>
    <xf numFmtId="170" fontId="2" fillId="2" borderId="0" xfId="0" applyNumberFormat="1" applyFont="1" applyFill="1" applyBorder="1"/>
    <xf numFmtId="171" fontId="4" fillId="2" borderId="9" xfId="1" applyNumberFormat="1" applyFont="1" applyFill="1" applyBorder="1"/>
    <xf numFmtId="166" fontId="4" fillId="2" borderId="9" xfId="1" applyFont="1" applyFill="1" applyBorder="1"/>
    <xf numFmtId="171" fontId="4" fillId="2" borderId="0" xfId="1" applyNumberFormat="1" applyFont="1" applyFill="1" applyBorder="1"/>
    <xf numFmtId="9" fontId="7" fillId="2" borderId="2" xfId="0" applyNumberFormat="1" applyFont="1" applyFill="1" applyBorder="1" applyAlignment="1">
      <alignment horizontal="center"/>
    </xf>
    <xf numFmtId="171" fontId="4" fillId="2" borderId="10" xfId="1" applyNumberFormat="1" applyFont="1" applyFill="1" applyBorder="1"/>
    <xf numFmtId="166" fontId="4" fillId="2" borderId="10" xfId="1" applyFont="1" applyFill="1" applyBorder="1"/>
    <xf numFmtId="0" fontId="8" fillId="2" borderId="0" xfId="0" applyFont="1" applyFill="1" applyBorder="1"/>
    <xf numFmtId="0" fontId="7" fillId="2" borderId="0" xfId="0" applyFont="1" applyFill="1"/>
    <xf numFmtId="166" fontId="7" fillId="2" borderId="0" xfId="1" applyFont="1" applyFill="1"/>
    <xf numFmtId="0" fontId="7" fillId="0" borderId="0" xfId="0" applyFont="1"/>
    <xf numFmtId="166" fontId="7" fillId="0" borderId="0" xfId="1" applyFont="1"/>
    <xf numFmtId="166" fontId="2" fillId="0" borderId="0" xfId="1" applyFont="1"/>
    <xf numFmtId="0" fontId="2" fillId="2" borderId="15" xfId="0" applyFont="1" applyFill="1" applyBorder="1"/>
    <xf numFmtId="0" fontId="2" fillId="2" borderId="16" xfId="0" applyFont="1" applyFill="1" applyBorder="1"/>
    <xf numFmtId="0" fontId="4" fillId="2" borderId="17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4" fillId="5" borderId="18" xfId="0" applyFont="1" applyFill="1" applyBorder="1"/>
    <xf numFmtId="0" fontId="2" fillId="2" borderId="18" xfId="0" applyFont="1" applyFill="1" applyBorder="1"/>
    <xf numFmtId="0" fontId="5" fillId="2" borderId="15" xfId="0" applyFont="1" applyFill="1" applyBorder="1" applyAlignment="1">
      <alignment horizontal="center"/>
    </xf>
    <xf numFmtId="0" fontId="2" fillId="2" borderId="17" xfId="0" applyFont="1" applyFill="1" applyBorder="1"/>
    <xf numFmtId="0" fontId="6" fillId="2" borderId="15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166" fontId="2" fillId="2" borderId="20" xfId="1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166" fontId="2" fillId="2" borderId="23" xfId="1" applyFont="1" applyFill="1" applyBorder="1"/>
    <xf numFmtId="0" fontId="2" fillId="2" borderId="24" xfId="0" applyFont="1" applyFill="1" applyBorder="1"/>
    <xf numFmtId="0" fontId="4" fillId="6" borderId="17" xfId="0" applyFont="1" applyFill="1" applyBorder="1"/>
    <xf numFmtId="166" fontId="2" fillId="6" borderId="2" xfId="1" applyFont="1" applyFill="1" applyBorder="1" applyAlignment="1">
      <alignment horizontal="right"/>
    </xf>
    <xf numFmtId="166" fontId="6" fillId="6" borderId="11" xfId="1" applyFont="1" applyFill="1" applyBorder="1" applyAlignment="1">
      <alignment vertical="center"/>
    </xf>
    <xf numFmtId="166" fontId="6" fillId="6" borderId="12" xfId="1" applyFont="1" applyFill="1" applyBorder="1" applyAlignment="1">
      <alignment horizontal="center" vertical="center"/>
    </xf>
    <xf numFmtId="167" fontId="6" fillId="6" borderId="6" xfId="2" applyNumberFormat="1" applyFont="1" applyFill="1" applyBorder="1" applyAlignment="1">
      <alignment horizontal="center" vertical="center"/>
    </xf>
    <xf numFmtId="167" fontId="6" fillId="6" borderId="7" xfId="2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474377</xdr:colOff>
      <xdr:row>0</xdr:row>
      <xdr:rowOff>238125</xdr:rowOff>
    </xdr:from>
    <xdr:to>
      <xdr:col>5</xdr:col>
      <xdr:colOff>491985</xdr:colOff>
      <xdr:row>0</xdr:row>
      <xdr:rowOff>1457325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8452" y="238125"/>
          <a:ext cx="1423498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2752725</xdr:colOff>
      <xdr:row>0</xdr:row>
      <xdr:rowOff>228600</xdr:rowOff>
    </xdr:from>
    <xdr:to>
      <xdr:col>3</xdr:col>
      <xdr:colOff>39499</xdr:colOff>
      <xdr:row>0</xdr:row>
      <xdr:rowOff>1466850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8725" y="228600"/>
          <a:ext cx="1047244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419101</xdr:rowOff>
    </xdr:from>
    <xdr:to>
      <xdr:col>1</xdr:col>
      <xdr:colOff>2667000</xdr:colOff>
      <xdr:row>0</xdr:row>
      <xdr:rowOff>1303021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419101"/>
          <a:ext cx="2524125" cy="883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showGridLines="0" tabSelected="1" workbookViewId="0">
      <selection activeCell="C31" sqref="C31"/>
    </sheetView>
  </sheetViews>
  <sheetFormatPr baseColWidth="10" defaultRowHeight="12.75" x14ac:dyDescent="0.2"/>
  <cols>
    <col min="1" max="1" width="1.5" style="1" customWidth="1"/>
    <col min="2" max="2" width="37.25" style="2" customWidth="1"/>
    <col min="3" max="3" width="12.125" style="2" bestFit="1" customWidth="1"/>
    <col min="4" max="4" width="10.25" style="2" bestFit="1" customWidth="1"/>
    <col min="5" max="5" width="8.25" style="36" customWidth="1"/>
    <col min="6" max="6" width="8.25" style="2" customWidth="1"/>
    <col min="7" max="7" width="2.375" style="2" customWidth="1"/>
    <col min="8" max="8" width="5.75" style="2" customWidth="1"/>
    <col min="9" max="233" width="11" style="2"/>
    <col min="234" max="234" width="1.875" style="2" customWidth="1"/>
    <col min="235" max="235" width="37.25" style="2" customWidth="1"/>
    <col min="236" max="236" width="10.625" style="2" customWidth="1"/>
    <col min="237" max="237" width="10.25" style="2" bestFit="1" customWidth="1"/>
    <col min="238" max="238" width="8" style="2" bestFit="1" customWidth="1"/>
    <col min="239" max="239" width="8.125" style="2" customWidth="1"/>
    <col min="240" max="240" width="2.375" style="2" customWidth="1"/>
    <col min="241" max="241" width="1.5" style="2" customWidth="1"/>
    <col min="242" max="249" width="0" style="2" hidden="1" customWidth="1"/>
    <col min="250" max="250" width="37.25" style="2" customWidth="1"/>
    <col min="251" max="251" width="10.625" style="2" customWidth="1"/>
    <col min="252" max="252" width="10.25" style="2" bestFit="1" customWidth="1"/>
    <col min="253" max="253" width="8" style="2" bestFit="1" customWidth="1"/>
    <col min="254" max="254" width="8.125" style="2" customWidth="1"/>
    <col min="255" max="255" width="2.375" style="2" customWidth="1"/>
    <col min="256" max="489" width="11" style="2"/>
    <col min="490" max="490" width="1.875" style="2" customWidth="1"/>
    <col min="491" max="491" width="37.25" style="2" customWidth="1"/>
    <col min="492" max="492" width="10.625" style="2" customWidth="1"/>
    <col min="493" max="493" width="10.25" style="2" bestFit="1" customWidth="1"/>
    <col min="494" max="494" width="8" style="2" bestFit="1" customWidth="1"/>
    <col min="495" max="495" width="8.125" style="2" customWidth="1"/>
    <col min="496" max="496" width="2.375" style="2" customWidth="1"/>
    <col min="497" max="497" width="1.5" style="2" customWidth="1"/>
    <col min="498" max="505" width="0" style="2" hidden="1" customWidth="1"/>
    <col min="506" max="506" width="37.25" style="2" customWidth="1"/>
    <col min="507" max="507" width="10.625" style="2" customWidth="1"/>
    <col min="508" max="508" width="10.25" style="2" bestFit="1" customWidth="1"/>
    <col min="509" max="509" width="8" style="2" bestFit="1" customWidth="1"/>
    <col min="510" max="510" width="8.125" style="2" customWidth="1"/>
    <col min="511" max="511" width="2.375" style="2" customWidth="1"/>
    <col min="512" max="745" width="11" style="2"/>
    <col min="746" max="746" width="1.875" style="2" customWidth="1"/>
    <col min="747" max="747" width="37.25" style="2" customWidth="1"/>
    <col min="748" max="748" width="10.625" style="2" customWidth="1"/>
    <col min="749" max="749" width="10.25" style="2" bestFit="1" customWidth="1"/>
    <col min="750" max="750" width="8" style="2" bestFit="1" customWidth="1"/>
    <col min="751" max="751" width="8.125" style="2" customWidth="1"/>
    <col min="752" max="752" width="2.375" style="2" customWidth="1"/>
    <col min="753" max="753" width="1.5" style="2" customWidth="1"/>
    <col min="754" max="761" width="0" style="2" hidden="1" customWidth="1"/>
    <col min="762" max="762" width="37.25" style="2" customWidth="1"/>
    <col min="763" max="763" width="10.625" style="2" customWidth="1"/>
    <col min="764" max="764" width="10.25" style="2" bestFit="1" customWidth="1"/>
    <col min="765" max="765" width="8" style="2" bestFit="1" customWidth="1"/>
    <col min="766" max="766" width="8.125" style="2" customWidth="1"/>
    <col min="767" max="767" width="2.375" style="2" customWidth="1"/>
    <col min="768" max="1001" width="11" style="2"/>
    <col min="1002" max="1002" width="1.875" style="2" customWidth="1"/>
    <col min="1003" max="1003" width="37.25" style="2" customWidth="1"/>
    <col min="1004" max="1004" width="10.625" style="2" customWidth="1"/>
    <col min="1005" max="1005" width="10.25" style="2" bestFit="1" customWidth="1"/>
    <col min="1006" max="1006" width="8" style="2" bestFit="1" customWidth="1"/>
    <col min="1007" max="1007" width="8.125" style="2" customWidth="1"/>
    <col min="1008" max="1008" width="2.375" style="2" customWidth="1"/>
    <col min="1009" max="1009" width="1.5" style="2" customWidth="1"/>
    <col min="1010" max="1017" width="0" style="2" hidden="1" customWidth="1"/>
    <col min="1018" max="1018" width="37.25" style="2" customWidth="1"/>
    <col min="1019" max="1019" width="10.625" style="2" customWidth="1"/>
    <col min="1020" max="1020" width="10.25" style="2" bestFit="1" customWidth="1"/>
    <col min="1021" max="1021" width="8" style="2" bestFit="1" customWidth="1"/>
    <col min="1022" max="1022" width="8.125" style="2" customWidth="1"/>
    <col min="1023" max="1023" width="2.375" style="2" customWidth="1"/>
    <col min="1024" max="1257" width="11" style="2"/>
    <col min="1258" max="1258" width="1.875" style="2" customWidth="1"/>
    <col min="1259" max="1259" width="37.25" style="2" customWidth="1"/>
    <col min="1260" max="1260" width="10.625" style="2" customWidth="1"/>
    <col min="1261" max="1261" width="10.25" style="2" bestFit="1" customWidth="1"/>
    <col min="1262" max="1262" width="8" style="2" bestFit="1" customWidth="1"/>
    <col min="1263" max="1263" width="8.125" style="2" customWidth="1"/>
    <col min="1264" max="1264" width="2.375" style="2" customWidth="1"/>
    <col min="1265" max="1265" width="1.5" style="2" customWidth="1"/>
    <col min="1266" max="1273" width="0" style="2" hidden="1" customWidth="1"/>
    <col min="1274" max="1274" width="37.25" style="2" customWidth="1"/>
    <col min="1275" max="1275" width="10.625" style="2" customWidth="1"/>
    <col min="1276" max="1276" width="10.25" style="2" bestFit="1" customWidth="1"/>
    <col min="1277" max="1277" width="8" style="2" bestFit="1" customWidth="1"/>
    <col min="1278" max="1278" width="8.125" style="2" customWidth="1"/>
    <col min="1279" max="1279" width="2.375" style="2" customWidth="1"/>
    <col min="1280" max="1513" width="11" style="2"/>
    <col min="1514" max="1514" width="1.875" style="2" customWidth="1"/>
    <col min="1515" max="1515" width="37.25" style="2" customWidth="1"/>
    <col min="1516" max="1516" width="10.625" style="2" customWidth="1"/>
    <col min="1517" max="1517" width="10.25" style="2" bestFit="1" customWidth="1"/>
    <col min="1518" max="1518" width="8" style="2" bestFit="1" customWidth="1"/>
    <col min="1519" max="1519" width="8.125" style="2" customWidth="1"/>
    <col min="1520" max="1520" width="2.375" style="2" customWidth="1"/>
    <col min="1521" max="1521" width="1.5" style="2" customWidth="1"/>
    <col min="1522" max="1529" width="0" style="2" hidden="1" customWidth="1"/>
    <col min="1530" max="1530" width="37.25" style="2" customWidth="1"/>
    <col min="1531" max="1531" width="10.625" style="2" customWidth="1"/>
    <col min="1532" max="1532" width="10.25" style="2" bestFit="1" customWidth="1"/>
    <col min="1533" max="1533" width="8" style="2" bestFit="1" customWidth="1"/>
    <col min="1534" max="1534" width="8.125" style="2" customWidth="1"/>
    <col min="1535" max="1535" width="2.375" style="2" customWidth="1"/>
    <col min="1536" max="1769" width="11" style="2"/>
    <col min="1770" max="1770" width="1.875" style="2" customWidth="1"/>
    <col min="1771" max="1771" width="37.25" style="2" customWidth="1"/>
    <col min="1772" max="1772" width="10.625" style="2" customWidth="1"/>
    <col min="1773" max="1773" width="10.25" style="2" bestFit="1" customWidth="1"/>
    <col min="1774" max="1774" width="8" style="2" bestFit="1" customWidth="1"/>
    <col min="1775" max="1775" width="8.125" style="2" customWidth="1"/>
    <col min="1776" max="1776" width="2.375" style="2" customWidth="1"/>
    <col min="1777" max="1777" width="1.5" style="2" customWidth="1"/>
    <col min="1778" max="1785" width="0" style="2" hidden="1" customWidth="1"/>
    <col min="1786" max="1786" width="37.25" style="2" customWidth="1"/>
    <col min="1787" max="1787" width="10.625" style="2" customWidth="1"/>
    <col min="1788" max="1788" width="10.25" style="2" bestFit="1" customWidth="1"/>
    <col min="1789" max="1789" width="8" style="2" bestFit="1" customWidth="1"/>
    <col min="1790" max="1790" width="8.125" style="2" customWidth="1"/>
    <col min="1791" max="1791" width="2.375" style="2" customWidth="1"/>
    <col min="1792" max="2025" width="11" style="2"/>
    <col min="2026" max="2026" width="1.875" style="2" customWidth="1"/>
    <col min="2027" max="2027" width="37.25" style="2" customWidth="1"/>
    <col min="2028" max="2028" width="10.625" style="2" customWidth="1"/>
    <col min="2029" max="2029" width="10.25" style="2" bestFit="1" customWidth="1"/>
    <col min="2030" max="2030" width="8" style="2" bestFit="1" customWidth="1"/>
    <col min="2031" max="2031" width="8.125" style="2" customWidth="1"/>
    <col min="2032" max="2032" width="2.375" style="2" customWidth="1"/>
    <col min="2033" max="2033" width="1.5" style="2" customWidth="1"/>
    <col min="2034" max="2041" width="0" style="2" hidden="1" customWidth="1"/>
    <col min="2042" max="2042" width="37.25" style="2" customWidth="1"/>
    <col min="2043" max="2043" width="10.625" style="2" customWidth="1"/>
    <col min="2044" max="2044" width="10.25" style="2" bestFit="1" customWidth="1"/>
    <col min="2045" max="2045" width="8" style="2" bestFit="1" customWidth="1"/>
    <col min="2046" max="2046" width="8.125" style="2" customWidth="1"/>
    <col min="2047" max="2047" width="2.375" style="2" customWidth="1"/>
    <col min="2048" max="2281" width="11" style="2"/>
    <col min="2282" max="2282" width="1.875" style="2" customWidth="1"/>
    <col min="2283" max="2283" width="37.25" style="2" customWidth="1"/>
    <col min="2284" max="2284" width="10.625" style="2" customWidth="1"/>
    <col min="2285" max="2285" width="10.25" style="2" bestFit="1" customWidth="1"/>
    <col min="2286" max="2286" width="8" style="2" bestFit="1" customWidth="1"/>
    <col min="2287" max="2287" width="8.125" style="2" customWidth="1"/>
    <col min="2288" max="2288" width="2.375" style="2" customWidth="1"/>
    <col min="2289" max="2289" width="1.5" style="2" customWidth="1"/>
    <col min="2290" max="2297" width="0" style="2" hidden="1" customWidth="1"/>
    <col min="2298" max="2298" width="37.25" style="2" customWidth="1"/>
    <col min="2299" max="2299" width="10.625" style="2" customWidth="1"/>
    <col min="2300" max="2300" width="10.25" style="2" bestFit="1" customWidth="1"/>
    <col min="2301" max="2301" width="8" style="2" bestFit="1" customWidth="1"/>
    <col min="2302" max="2302" width="8.125" style="2" customWidth="1"/>
    <col min="2303" max="2303" width="2.375" style="2" customWidth="1"/>
    <col min="2304" max="2537" width="11" style="2"/>
    <col min="2538" max="2538" width="1.875" style="2" customWidth="1"/>
    <col min="2539" max="2539" width="37.25" style="2" customWidth="1"/>
    <col min="2540" max="2540" width="10.625" style="2" customWidth="1"/>
    <col min="2541" max="2541" width="10.25" style="2" bestFit="1" customWidth="1"/>
    <col min="2542" max="2542" width="8" style="2" bestFit="1" customWidth="1"/>
    <col min="2543" max="2543" width="8.125" style="2" customWidth="1"/>
    <col min="2544" max="2544" width="2.375" style="2" customWidth="1"/>
    <col min="2545" max="2545" width="1.5" style="2" customWidth="1"/>
    <col min="2546" max="2553" width="0" style="2" hidden="1" customWidth="1"/>
    <col min="2554" max="2554" width="37.25" style="2" customWidth="1"/>
    <col min="2555" max="2555" width="10.625" style="2" customWidth="1"/>
    <col min="2556" max="2556" width="10.25" style="2" bestFit="1" customWidth="1"/>
    <col min="2557" max="2557" width="8" style="2" bestFit="1" customWidth="1"/>
    <col min="2558" max="2558" width="8.125" style="2" customWidth="1"/>
    <col min="2559" max="2559" width="2.375" style="2" customWidth="1"/>
    <col min="2560" max="2793" width="11" style="2"/>
    <col min="2794" max="2794" width="1.875" style="2" customWidth="1"/>
    <col min="2795" max="2795" width="37.25" style="2" customWidth="1"/>
    <col min="2796" max="2796" width="10.625" style="2" customWidth="1"/>
    <col min="2797" max="2797" width="10.25" style="2" bestFit="1" customWidth="1"/>
    <col min="2798" max="2798" width="8" style="2" bestFit="1" customWidth="1"/>
    <col min="2799" max="2799" width="8.125" style="2" customWidth="1"/>
    <col min="2800" max="2800" width="2.375" style="2" customWidth="1"/>
    <col min="2801" max="2801" width="1.5" style="2" customWidth="1"/>
    <col min="2802" max="2809" width="0" style="2" hidden="1" customWidth="1"/>
    <col min="2810" max="2810" width="37.25" style="2" customWidth="1"/>
    <col min="2811" max="2811" width="10.625" style="2" customWidth="1"/>
    <col min="2812" max="2812" width="10.25" style="2" bestFit="1" customWidth="1"/>
    <col min="2813" max="2813" width="8" style="2" bestFit="1" customWidth="1"/>
    <col min="2814" max="2814" width="8.125" style="2" customWidth="1"/>
    <col min="2815" max="2815" width="2.375" style="2" customWidth="1"/>
    <col min="2816" max="3049" width="11" style="2"/>
    <col min="3050" max="3050" width="1.875" style="2" customWidth="1"/>
    <col min="3051" max="3051" width="37.25" style="2" customWidth="1"/>
    <col min="3052" max="3052" width="10.625" style="2" customWidth="1"/>
    <col min="3053" max="3053" width="10.25" style="2" bestFit="1" customWidth="1"/>
    <col min="3054" max="3054" width="8" style="2" bestFit="1" customWidth="1"/>
    <col min="3055" max="3055" width="8.125" style="2" customWidth="1"/>
    <col min="3056" max="3056" width="2.375" style="2" customWidth="1"/>
    <col min="3057" max="3057" width="1.5" style="2" customWidth="1"/>
    <col min="3058" max="3065" width="0" style="2" hidden="1" customWidth="1"/>
    <col min="3066" max="3066" width="37.25" style="2" customWidth="1"/>
    <col min="3067" max="3067" width="10.625" style="2" customWidth="1"/>
    <col min="3068" max="3068" width="10.25" style="2" bestFit="1" customWidth="1"/>
    <col min="3069" max="3069" width="8" style="2" bestFit="1" customWidth="1"/>
    <col min="3070" max="3070" width="8.125" style="2" customWidth="1"/>
    <col min="3071" max="3071" width="2.375" style="2" customWidth="1"/>
    <col min="3072" max="3305" width="11" style="2"/>
    <col min="3306" max="3306" width="1.875" style="2" customWidth="1"/>
    <col min="3307" max="3307" width="37.25" style="2" customWidth="1"/>
    <col min="3308" max="3308" width="10.625" style="2" customWidth="1"/>
    <col min="3309" max="3309" width="10.25" style="2" bestFit="1" customWidth="1"/>
    <col min="3310" max="3310" width="8" style="2" bestFit="1" customWidth="1"/>
    <col min="3311" max="3311" width="8.125" style="2" customWidth="1"/>
    <col min="3312" max="3312" width="2.375" style="2" customWidth="1"/>
    <col min="3313" max="3313" width="1.5" style="2" customWidth="1"/>
    <col min="3314" max="3321" width="0" style="2" hidden="1" customWidth="1"/>
    <col min="3322" max="3322" width="37.25" style="2" customWidth="1"/>
    <col min="3323" max="3323" width="10.625" style="2" customWidth="1"/>
    <col min="3324" max="3324" width="10.25" style="2" bestFit="1" customWidth="1"/>
    <col min="3325" max="3325" width="8" style="2" bestFit="1" customWidth="1"/>
    <col min="3326" max="3326" width="8.125" style="2" customWidth="1"/>
    <col min="3327" max="3327" width="2.375" style="2" customWidth="1"/>
    <col min="3328" max="3561" width="11" style="2"/>
    <col min="3562" max="3562" width="1.875" style="2" customWidth="1"/>
    <col min="3563" max="3563" width="37.25" style="2" customWidth="1"/>
    <col min="3564" max="3564" width="10.625" style="2" customWidth="1"/>
    <col min="3565" max="3565" width="10.25" style="2" bestFit="1" customWidth="1"/>
    <col min="3566" max="3566" width="8" style="2" bestFit="1" customWidth="1"/>
    <col min="3567" max="3567" width="8.125" style="2" customWidth="1"/>
    <col min="3568" max="3568" width="2.375" style="2" customWidth="1"/>
    <col min="3569" max="3569" width="1.5" style="2" customWidth="1"/>
    <col min="3570" max="3577" width="0" style="2" hidden="1" customWidth="1"/>
    <col min="3578" max="3578" width="37.25" style="2" customWidth="1"/>
    <col min="3579" max="3579" width="10.625" style="2" customWidth="1"/>
    <col min="3580" max="3580" width="10.25" style="2" bestFit="1" customWidth="1"/>
    <col min="3581" max="3581" width="8" style="2" bestFit="1" customWidth="1"/>
    <col min="3582" max="3582" width="8.125" style="2" customWidth="1"/>
    <col min="3583" max="3583" width="2.375" style="2" customWidth="1"/>
    <col min="3584" max="3817" width="11" style="2"/>
    <col min="3818" max="3818" width="1.875" style="2" customWidth="1"/>
    <col min="3819" max="3819" width="37.25" style="2" customWidth="1"/>
    <col min="3820" max="3820" width="10.625" style="2" customWidth="1"/>
    <col min="3821" max="3821" width="10.25" style="2" bestFit="1" customWidth="1"/>
    <col min="3822" max="3822" width="8" style="2" bestFit="1" customWidth="1"/>
    <col min="3823" max="3823" width="8.125" style="2" customWidth="1"/>
    <col min="3824" max="3824" width="2.375" style="2" customWidth="1"/>
    <col min="3825" max="3825" width="1.5" style="2" customWidth="1"/>
    <col min="3826" max="3833" width="0" style="2" hidden="1" customWidth="1"/>
    <col min="3834" max="3834" width="37.25" style="2" customWidth="1"/>
    <col min="3835" max="3835" width="10.625" style="2" customWidth="1"/>
    <col min="3836" max="3836" width="10.25" style="2" bestFit="1" customWidth="1"/>
    <col min="3837" max="3837" width="8" style="2" bestFit="1" customWidth="1"/>
    <col min="3838" max="3838" width="8.125" style="2" customWidth="1"/>
    <col min="3839" max="3839" width="2.375" style="2" customWidth="1"/>
    <col min="3840" max="4073" width="11" style="2"/>
    <col min="4074" max="4074" width="1.875" style="2" customWidth="1"/>
    <col min="4075" max="4075" width="37.25" style="2" customWidth="1"/>
    <col min="4076" max="4076" width="10.625" style="2" customWidth="1"/>
    <col min="4077" max="4077" width="10.25" style="2" bestFit="1" customWidth="1"/>
    <col min="4078" max="4078" width="8" style="2" bestFit="1" customWidth="1"/>
    <col min="4079" max="4079" width="8.125" style="2" customWidth="1"/>
    <col min="4080" max="4080" width="2.375" style="2" customWidth="1"/>
    <col min="4081" max="4081" width="1.5" style="2" customWidth="1"/>
    <col min="4082" max="4089" width="0" style="2" hidden="1" customWidth="1"/>
    <col min="4090" max="4090" width="37.25" style="2" customWidth="1"/>
    <col min="4091" max="4091" width="10.625" style="2" customWidth="1"/>
    <col min="4092" max="4092" width="10.25" style="2" bestFit="1" customWidth="1"/>
    <col min="4093" max="4093" width="8" style="2" bestFit="1" customWidth="1"/>
    <col min="4094" max="4094" width="8.125" style="2" customWidth="1"/>
    <col min="4095" max="4095" width="2.375" style="2" customWidth="1"/>
    <col min="4096" max="4329" width="11" style="2"/>
    <col min="4330" max="4330" width="1.875" style="2" customWidth="1"/>
    <col min="4331" max="4331" width="37.25" style="2" customWidth="1"/>
    <col min="4332" max="4332" width="10.625" style="2" customWidth="1"/>
    <col min="4333" max="4333" width="10.25" style="2" bestFit="1" customWidth="1"/>
    <col min="4334" max="4334" width="8" style="2" bestFit="1" customWidth="1"/>
    <col min="4335" max="4335" width="8.125" style="2" customWidth="1"/>
    <col min="4336" max="4336" width="2.375" style="2" customWidth="1"/>
    <col min="4337" max="4337" width="1.5" style="2" customWidth="1"/>
    <col min="4338" max="4345" width="0" style="2" hidden="1" customWidth="1"/>
    <col min="4346" max="4346" width="37.25" style="2" customWidth="1"/>
    <col min="4347" max="4347" width="10.625" style="2" customWidth="1"/>
    <col min="4348" max="4348" width="10.25" style="2" bestFit="1" customWidth="1"/>
    <col min="4349" max="4349" width="8" style="2" bestFit="1" customWidth="1"/>
    <col min="4350" max="4350" width="8.125" style="2" customWidth="1"/>
    <col min="4351" max="4351" width="2.375" style="2" customWidth="1"/>
    <col min="4352" max="4585" width="11" style="2"/>
    <col min="4586" max="4586" width="1.875" style="2" customWidth="1"/>
    <col min="4587" max="4587" width="37.25" style="2" customWidth="1"/>
    <col min="4588" max="4588" width="10.625" style="2" customWidth="1"/>
    <col min="4589" max="4589" width="10.25" style="2" bestFit="1" customWidth="1"/>
    <col min="4590" max="4590" width="8" style="2" bestFit="1" customWidth="1"/>
    <col min="4591" max="4591" width="8.125" style="2" customWidth="1"/>
    <col min="4592" max="4592" width="2.375" style="2" customWidth="1"/>
    <col min="4593" max="4593" width="1.5" style="2" customWidth="1"/>
    <col min="4594" max="4601" width="0" style="2" hidden="1" customWidth="1"/>
    <col min="4602" max="4602" width="37.25" style="2" customWidth="1"/>
    <col min="4603" max="4603" width="10.625" style="2" customWidth="1"/>
    <col min="4604" max="4604" width="10.25" style="2" bestFit="1" customWidth="1"/>
    <col min="4605" max="4605" width="8" style="2" bestFit="1" customWidth="1"/>
    <col min="4606" max="4606" width="8.125" style="2" customWidth="1"/>
    <col min="4607" max="4607" width="2.375" style="2" customWidth="1"/>
    <col min="4608" max="4841" width="11" style="2"/>
    <col min="4842" max="4842" width="1.875" style="2" customWidth="1"/>
    <col min="4843" max="4843" width="37.25" style="2" customWidth="1"/>
    <col min="4844" max="4844" width="10.625" style="2" customWidth="1"/>
    <col min="4845" max="4845" width="10.25" style="2" bestFit="1" customWidth="1"/>
    <col min="4846" max="4846" width="8" style="2" bestFit="1" customWidth="1"/>
    <col min="4847" max="4847" width="8.125" style="2" customWidth="1"/>
    <col min="4848" max="4848" width="2.375" style="2" customWidth="1"/>
    <col min="4849" max="4849" width="1.5" style="2" customWidth="1"/>
    <col min="4850" max="4857" width="0" style="2" hidden="1" customWidth="1"/>
    <col min="4858" max="4858" width="37.25" style="2" customWidth="1"/>
    <col min="4859" max="4859" width="10.625" style="2" customWidth="1"/>
    <col min="4860" max="4860" width="10.25" style="2" bestFit="1" customWidth="1"/>
    <col min="4861" max="4861" width="8" style="2" bestFit="1" customWidth="1"/>
    <col min="4862" max="4862" width="8.125" style="2" customWidth="1"/>
    <col min="4863" max="4863" width="2.375" style="2" customWidth="1"/>
    <col min="4864" max="5097" width="11" style="2"/>
    <col min="5098" max="5098" width="1.875" style="2" customWidth="1"/>
    <col min="5099" max="5099" width="37.25" style="2" customWidth="1"/>
    <col min="5100" max="5100" width="10.625" style="2" customWidth="1"/>
    <col min="5101" max="5101" width="10.25" style="2" bestFit="1" customWidth="1"/>
    <col min="5102" max="5102" width="8" style="2" bestFit="1" customWidth="1"/>
    <col min="5103" max="5103" width="8.125" style="2" customWidth="1"/>
    <col min="5104" max="5104" width="2.375" style="2" customWidth="1"/>
    <col min="5105" max="5105" width="1.5" style="2" customWidth="1"/>
    <col min="5106" max="5113" width="0" style="2" hidden="1" customWidth="1"/>
    <col min="5114" max="5114" width="37.25" style="2" customWidth="1"/>
    <col min="5115" max="5115" width="10.625" style="2" customWidth="1"/>
    <col min="5116" max="5116" width="10.25" style="2" bestFit="1" customWidth="1"/>
    <col min="5117" max="5117" width="8" style="2" bestFit="1" customWidth="1"/>
    <col min="5118" max="5118" width="8.125" style="2" customWidth="1"/>
    <col min="5119" max="5119" width="2.375" style="2" customWidth="1"/>
    <col min="5120" max="5353" width="11" style="2"/>
    <col min="5354" max="5354" width="1.875" style="2" customWidth="1"/>
    <col min="5355" max="5355" width="37.25" style="2" customWidth="1"/>
    <col min="5356" max="5356" width="10.625" style="2" customWidth="1"/>
    <col min="5357" max="5357" width="10.25" style="2" bestFit="1" customWidth="1"/>
    <col min="5358" max="5358" width="8" style="2" bestFit="1" customWidth="1"/>
    <col min="5359" max="5359" width="8.125" style="2" customWidth="1"/>
    <col min="5360" max="5360" width="2.375" style="2" customWidth="1"/>
    <col min="5361" max="5361" width="1.5" style="2" customWidth="1"/>
    <col min="5362" max="5369" width="0" style="2" hidden="1" customWidth="1"/>
    <col min="5370" max="5370" width="37.25" style="2" customWidth="1"/>
    <col min="5371" max="5371" width="10.625" style="2" customWidth="1"/>
    <col min="5372" max="5372" width="10.25" style="2" bestFit="1" customWidth="1"/>
    <col min="5373" max="5373" width="8" style="2" bestFit="1" customWidth="1"/>
    <col min="5374" max="5374" width="8.125" style="2" customWidth="1"/>
    <col min="5375" max="5375" width="2.375" style="2" customWidth="1"/>
    <col min="5376" max="5609" width="11" style="2"/>
    <col min="5610" max="5610" width="1.875" style="2" customWidth="1"/>
    <col min="5611" max="5611" width="37.25" style="2" customWidth="1"/>
    <col min="5612" max="5612" width="10.625" style="2" customWidth="1"/>
    <col min="5613" max="5613" width="10.25" style="2" bestFit="1" customWidth="1"/>
    <col min="5614" max="5614" width="8" style="2" bestFit="1" customWidth="1"/>
    <col min="5615" max="5615" width="8.125" style="2" customWidth="1"/>
    <col min="5616" max="5616" width="2.375" style="2" customWidth="1"/>
    <col min="5617" max="5617" width="1.5" style="2" customWidth="1"/>
    <col min="5618" max="5625" width="0" style="2" hidden="1" customWidth="1"/>
    <col min="5626" max="5626" width="37.25" style="2" customWidth="1"/>
    <col min="5627" max="5627" width="10.625" style="2" customWidth="1"/>
    <col min="5628" max="5628" width="10.25" style="2" bestFit="1" customWidth="1"/>
    <col min="5629" max="5629" width="8" style="2" bestFit="1" customWidth="1"/>
    <col min="5630" max="5630" width="8.125" style="2" customWidth="1"/>
    <col min="5631" max="5631" width="2.375" style="2" customWidth="1"/>
    <col min="5632" max="5865" width="11" style="2"/>
    <col min="5866" max="5866" width="1.875" style="2" customWidth="1"/>
    <col min="5867" max="5867" width="37.25" style="2" customWidth="1"/>
    <col min="5868" max="5868" width="10.625" style="2" customWidth="1"/>
    <col min="5869" max="5869" width="10.25" style="2" bestFit="1" customWidth="1"/>
    <col min="5870" max="5870" width="8" style="2" bestFit="1" customWidth="1"/>
    <col min="5871" max="5871" width="8.125" style="2" customWidth="1"/>
    <col min="5872" max="5872" width="2.375" style="2" customWidth="1"/>
    <col min="5873" max="5873" width="1.5" style="2" customWidth="1"/>
    <col min="5874" max="5881" width="0" style="2" hidden="1" customWidth="1"/>
    <col min="5882" max="5882" width="37.25" style="2" customWidth="1"/>
    <col min="5883" max="5883" width="10.625" style="2" customWidth="1"/>
    <col min="5884" max="5884" width="10.25" style="2" bestFit="1" customWidth="1"/>
    <col min="5885" max="5885" width="8" style="2" bestFit="1" customWidth="1"/>
    <col min="5886" max="5886" width="8.125" style="2" customWidth="1"/>
    <col min="5887" max="5887" width="2.375" style="2" customWidth="1"/>
    <col min="5888" max="6121" width="11" style="2"/>
    <col min="6122" max="6122" width="1.875" style="2" customWidth="1"/>
    <col min="6123" max="6123" width="37.25" style="2" customWidth="1"/>
    <col min="6124" max="6124" width="10.625" style="2" customWidth="1"/>
    <col min="6125" max="6125" width="10.25" style="2" bestFit="1" customWidth="1"/>
    <col min="6126" max="6126" width="8" style="2" bestFit="1" customWidth="1"/>
    <col min="6127" max="6127" width="8.125" style="2" customWidth="1"/>
    <col min="6128" max="6128" width="2.375" style="2" customWidth="1"/>
    <col min="6129" max="6129" width="1.5" style="2" customWidth="1"/>
    <col min="6130" max="6137" width="0" style="2" hidden="1" customWidth="1"/>
    <col min="6138" max="6138" width="37.25" style="2" customWidth="1"/>
    <col min="6139" max="6139" width="10.625" style="2" customWidth="1"/>
    <col min="6140" max="6140" width="10.25" style="2" bestFit="1" customWidth="1"/>
    <col min="6141" max="6141" width="8" style="2" bestFit="1" customWidth="1"/>
    <col min="6142" max="6142" width="8.125" style="2" customWidth="1"/>
    <col min="6143" max="6143" width="2.375" style="2" customWidth="1"/>
    <col min="6144" max="6377" width="11" style="2"/>
    <col min="6378" max="6378" width="1.875" style="2" customWidth="1"/>
    <col min="6379" max="6379" width="37.25" style="2" customWidth="1"/>
    <col min="6380" max="6380" width="10.625" style="2" customWidth="1"/>
    <col min="6381" max="6381" width="10.25" style="2" bestFit="1" customWidth="1"/>
    <col min="6382" max="6382" width="8" style="2" bestFit="1" customWidth="1"/>
    <col min="6383" max="6383" width="8.125" style="2" customWidth="1"/>
    <col min="6384" max="6384" width="2.375" style="2" customWidth="1"/>
    <col min="6385" max="6385" width="1.5" style="2" customWidth="1"/>
    <col min="6386" max="6393" width="0" style="2" hidden="1" customWidth="1"/>
    <col min="6394" max="6394" width="37.25" style="2" customWidth="1"/>
    <col min="6395" max="6395" width="10.625" style="2" customWidth="1"/>
    <col min="6396" max="6396" width="10.25" style="2" bestFit="1" customWidth="1"/>
    <col min="6397" max="6397" width="8" style="2" bestFit="1" customWidth="1"/>
    <col min="6398" max="6398" width="8.125" style="2" customWidth="1"/>
    <col min="6399" max="6399" width="2.375" style="2" customWidth="1"/>
    <col min="6400" max="6633" width="11" style="2"/>
    <col min="6634" max="6634" width="1.875" style="2" customWidth="1"/>
    <col min="6635" max="6635" width="37.25" style="2" customWidth="1"/>
    <col min="6636" max="6636" width="10.625" style="2" customWidth="1"/>
    <col min="6637" max="6637" width="10.25" style="2" bestFit="1" customWidth="1"/>
    <col min="6638" max="6638" width="8" style="2" bestFit="1" customWidth="1"/>
    <col min="6639" max="6639" width="8.125" style="2" customWidth="1"/>
    <col min="6640" max="6640" width="2.375" style="2" customWidth="1"/>
    <col min="6641" max="6641" width="1.5" style="2" customWidth="1"/>
    <col min="6642" max="6649" width="0" style="2" hidden="1" customWidth="1"/>
    <col min="6650" max="6650" width="37.25" style="2" customWidth="1"/>
    <col min="6651" max="6651" width="10.625" style="2" customWidth="1"/>
    <col min="6652" max="6652" width="10.25" style="2" bestFit="1" customWidth="1"/>
    <col min="6653" max="6653" width="8" style="2" bestFit="1" customWidth="1"/>
    <col min="6654" max="6654" width="8.125" style="2" customWidth="1"/>
    <col min="6655" max="6655" width="2.375" style="2" customWidth="1"/>
    <col min="6656" max="6889" width="11" style="2"/>
    <col min="6890" max="6890" width="1.875" style="2" customWidth="1"/>
    <col min="6891" max="6891" width="37.25" style="2" customWidth="1"/>
    <col min="6892" max="6892" width="10.625" style="2" customWidth="1"/>
    <col min="6893" max="6893" width="10.25" style="2" bestFit="1" customWidth="1"/>
    <col min="6894" max="6894" width="8" style="2" bestFit="1" customWidth="1"/>
    <col min="6895" max="6895" width="8.125" style="2" customWidth="1"/>
    <col min="6896" max="6896" width="2.375" style="2" customWidth="1"/>
    <col min="6897" max="6897" width="1.5" style="2" customWidth="1"/>
    <col min="6898" max="6905" width="0" style="2" hidden="1" customWidth="1"/>
    <col min="6906" max="6906" width="37.25" style="2" customWidth="1"/>
    <col min="6907" max="6907" width="10.625" style="2" customWidth="1"/>
    <col min="6908" max="6908" width="10.25" style="2" bestFit="1" customWidth="1"/>
    <col min="6909" max="6909" width="8" style="2" bestFit="1" customWidth="1"/>
    <col min="6910" max="6910" width="8.125" style="2" customWidth="1"/>
    <col min="6911" max="6911" width="2.375" style="2" customWidth="1"/>
    <col min="6912" max="7145" width="11" style="2"/>
    <col min="7146" max="7146" width="1.875" style="2" customWidth="1"/>
    <col min="7147" max="7147" width="37.25" style="2" customWidth="1"/>
    <col min="7148" max="7148" width="10.625" style="2" customWidth="1"/>
    <col min="7149" max="7149" width="10.25" style="2" bestFit="1" customWidth="1"/>
    <col min="7150" max="7150" width="8" style="2" bestFit="1" customWidth="1"/>
    <col min="7151" max="7151" width="8.125" style="2" customWidth="1"/>
    <col min="7152" max="7152" width="2.375" style="2" customWidth="1"/>
    <col min="7153" max="7153" width="1.5" style="2" customWidth="1"/>
    <col min="7154" max="7161" width="0" style="2" hidden="1" customWidth="1"/>
    <col min="7162" max="7162" width="37.25" style="2" customWidth="1"/>
    <col min="7163" max="7163" width="10.625" style="2" customWidth="1"/>
    <col min="7164" max="7164" width="10.25" style="2" bestFit="1" customWidth="1"/>
    <col min="7165" max="7165" width="8" style="2" bestFit="1" customWidth="1"/>
    <col min="7166" max="7166" width="8.125" style="2" customWidth="1"/>
    <col min="7167" max="7167" width="2.375" style="2" customWidth="1"/>
    <col min="7168" max="7401" width="11" style="2"/>
    <col min="7402" max="7402" width="1.875" style="2" customWidth="1"/>
    <col min="7403" max="7403" width="37.25" style="2" customWidth="1"/>
    <col min="7404" max="7404" width="10.625" style="2" customWidth="1"/>
    <col min="7405" max="7405" width="10.25" style="2" bestFit="1" customWidth="1"/>
    <col min="7406" max="7406" width="8" style="2" bestFit="1" customWidth="1"/>
    <col min="7407" max="7407" width="8.125" style="2" customWidth="1"/>
    <col min="7408" max="7408" width="2.375" style="2" customWidth="1"/>
    <col min="7409" max="7409" width="1.5" style="2" customWidth="1"/>
    <col min="7410" max="7417" width="0" style="2" hidden="1" customWidth="1"/>
    <col min="7418" max="7418" width="37.25" style="2" customWidth="1"/>
    <col min="7419" max="7419" width="10.625" style="2" customWidth="1"/>
    <col min="7420" max="7420" width="10.25" style="2" bestFit="1" customWidth="1"/>
    <col min="7421" max="7421" width="8" style="2" bestFit="1" customWidth="1"/>
    <col min="7422" max="7422" width="8.125" style="2" customWidth="1"/>
    <col min="7423" max="7423" width="2.375" style="2" customWidth="1"/>
    <col min="7424" max="7657" width="11" style="2"/>
    <col min="7658" max="7658" width="1.875" style="2" customWidth="1"/>
    <col min="7659" max="7659" width="37.25" style="2" customWidth="1"/>
    <col min="7660" max="7660" width="10.625" style="2" customWidth="1"/>
    <col min="7661" max="7661" width="10.25" style="2" bestFit="1" customWidth="1"/>
    <col min="7662" max="7662" width="8" style="2" bestFit="1" customWidth="1"/>
    <col min="7663" max="7663" width="8.125" style="2" customWidth="1"/>
    <col min="7664" max="7664" width="2.375" style="2" customWidth="1"/>
    <col min="7665" max="7665" width="1.5" style="2" customWidth="1"/>
    <col min="7666" max="7673" width="0" style="2" hidden="1" customWidth="1"/>
    <col min="7674" max="7674" width="37.25" style="2" customWidth="1"/>
    <col min="7675" max="7675" width="10.625" style="2" customWidth="1"/>
    <col min="7676" max="7676" width="10.25" style="2" bestFit="1" customWidth="1"/>
    <col min="7677" max="7677" width="8" style="2" bestFit="1" customWidth="1"/>
    <col min="7678" max="7678" width="8.125" style="2" customWidth="1"/>
    <col min="7679" max="7679" width="2.375" style="2" customWidth="1"/>
    <col min="7680" max="7913" width="11" style="2"/>
    <col min="7914" max="7914" width="1.875" style="2" customWidth="1"/>
    <col min="7915" max="7915" width="37.25" style="2" customWidth="1"/>
    <col min="7916" max="7916" width="10.625" style="2" customWidth="1"/>
    <col min="7917" max="7917" width="10.25" style="2" bestFit="1" customWidth="1"/>
    <col min="7918" max="7918" width="8" style="2" bestFit="1" customWidth="1"/>
    <col min="7919" max="7919" width="8.125" style="2" customWidth="1"/>
    <col min="7920" max="7920" width="2.375" style="2" customWidth="1"/>
    <col min="7921" max="7921" width="1.5" style="2" customWidth="1"/>
    <col min="7922" max="7929" width="0" style="2" hidden="1" customWidth="1"/>
    <col min="7930" max="7930" width="37.25" style="2" customWidth="1"/>
    <col min="7931" max="7931" width="10.625" style="2" customWidth="1"/>
    <col min="7932" max="7932" width="10.25" style="2" bestFit="1" customWidth="1"/>
    <col min="7933" max="7933" width="8" style="2" bestFit="1" customWidth="1"/>
    <col min="7934" max="7934" width="8.125" style="2" customWidth="1"/>
    <col min="7935" max="7935" width="2.375" style="2" customWidth="1"/>
    <col min="7936" max="8169" width="11" style="2"/>
    <col min="8170" max="8170" width="1.875" style="2" customWidth="1"/>
    <col min="8171" max="8171" width="37.25" style="2" customWidth="1"/>
    <col min="8172" max="8172" width="10.625" style="2" customWidth="1"/>
    <col min="8173" max="8173" width="10.25" style="2" bestFit="1" customWidth="1"/>
    <col min="8174" max="8174" width="8" style="2" bestFit="1" customWidth="1"/>
    <col min="8175" max="8175" width="8.125" style="2" customWidth="1"/>
    <col min="8176" max="8176" width="2.375" style="2" customWidth="1"/>
    <col min="8177" max="8177" width="1.5" style="2" customWidth="1"/>
    <col min="8178" max="8185" width="0" style="2" hidden="1" customWidth="1"/>
    <col min="8186" max="8186" width="37.25" style="2" customWidth="1"/>
    <col min="8187" max="8187" width="10.625" style="2" customWidth="1"/>
    <col min="8188" max="8188" width="10.25" style="2" bestFit="1" customWidth="1"/>
    <col min="8189" max="8189" width="8" style="2" bestFit="1" customWidth="1"/>
    <col min="8190" max="8190" width="8.125" style="2" customWidth="1"/>
    <col min="8191" max="8191" width="2.375" style="2" customWidth="1"/>
    <col min="8192" max="8425" width="11" style="2"/>
    <col min="8426" max="8426" width="1.875" style="2" customWidth="1"/>
    <col min="8427" max="8427" width="37.25" style="2" customWidth="1"/>
    <col min="8428" max="8428" width="10.625" style="2" customWidth="1"/>
    <col min="8429" max="8429" width="10.25" style="2" bestFit="1" customWidth="1"/>
    <col min="8430" max="8430" width="8" style="2" bestFit="1" customWidth="1"/>
    <col min="8431" max="8431" width="8.125" style="2" customWidth="1"/>
    <col min="8432" max="8432" width="2.375" style="2" customWidth="1"/>
    <col min="8433" max="8433" width="1.5" style="2" customWidth="1"/>
    <col min="8434" max="8441" width="0" style="2" hidden="1" customWidth="1"/>
    <col min="8442" max="8442" width="37.25" style="2" customWidth="1"/>
    <col min="8443" max="8443" width="10.625" style="2" customWidth="1"/>
    <col min="8444" max="8444" width="10.25" style="2" bestFit="1" customWidth="1"/>
    <col min="8445" max="8445" width="8" style="2" bestFit="1" customWidth="1"/>
    <col min="8446" max="8446" width="8.125" style="2" customWidth="1"/>
    <col min="8447" max="8447" width="2.375" style="2" customWidth="1"/>
    <col min="8448" max="8681" width="11" style="2"/>
    <col min="8682" max="8682" width="1.875" style="2" customWidth="1"/>
    <col min="8683" max="8683" width="37.25" style="2" customWidth="1"/>
    <col min="8684" max="8684" width="10.625" style="2" customWidth="1"/>
    <col min="8685" max="8685" width="10.25" style="2" bestFit="1" customWidth="1"/>
    <col min="8686" max="8686" width="8" style="2" bestFit="1" customWidth="1"/>
    <col min="8687" max="8687" width="8.125" style="2" customWidth="1"/>
    <col min="8688" max="8688" width="2.375" style="2" customWidth="1"/>
    <col min="8689" max="8689" width="1.5" style="2" customWidth="1"/>
    <col min="8690" max="8697" width="0" style="2" hidden="1" customWidth="1"/>
    <col min="8698" max="8698" width="37.25" style="2" customWidth="1"/>
    <col min="8699" max="8699" width="10.625" style="2" customWidth="1"/>
    <col min="8700" max="8700" width="10.25" style="2" bestFit="1" customWidth="1"/>
    <col min="8701" max="8701" width="8" style="2" bestFit="1" customWidth="1"/>
    <col min="8702" max="8702" width="8.125" style="2" customWidth="1"/>
    <col min="8703" max="8703" width="2.375" style="2" customWidth="1"/>
    <col min="8704" max="8937" width="11" style="2"/>
    <col min="8938" max="8938" width="1.875" style="2" customWidth="1"/>
    <col min="8939" max="8939" width="37.25" style="2" customWidth="1"/>
    <col min="8940" max="8940" width="10.625" style="2" customWidth="1"/>
    <col min="8941" max="8941" width="10.25" style="2" bestFit="1" customWidth="1"/>
    <col min="8942" max="8942" width="8" style="2" bestFit="1" customWidth="1"/>
    <col min="8943" max="8943" width="8.125" style="2" customWidth="1"/>
    <col min="8944" max="8944" width="2.375" style="2" customWidth="1"/>
    <col min="8945" max="8945" width="1.5" style="2" customWidth="1"/>
    <col min="8946" max="8953" width="0" style="2" hidden="1" customWidth="1"/>
    <col min="8954" max="8954" width="37.25" style="2" customWidth="1"/>
    <col min="8955" max="8955" width="10.625" style="2" customWidth="1"/>
    <col min="8956" max="8956" width="10.25" style="2" bestFit="1" customWidth="1"/>
    <col min="8957" max="8957" width="8" style="2" bestFit="1" customWidth="1"/>
    <col min="8958" max="8958" width="8.125" style="2" customWidth="1"/>
    <col min="8959" max="8959" width="2.375" style="2" customWidth="1"/>
    <col min="8960" max="9193" width="11" style="2"/>
    <col min="9194" max="9194" width="1.875" style="2" customWidth="1"/>
    <col min="9195" max="9195" width="37.25" style="2" customWidth="1"/>
    <col min="9196" max="9196" width="10.625" style="2" customWidth="1"/>
    <col min="9197" max="9197" width="10.25" style="2" bestFit="1" customWidth="1"/>
    <col min="9198" max="9198" width="8" style="2" bestFit="1" customWidth="1"/>
    <col min="9199" max="9199" width="8.125" style="2" customWidth="1"/>
    <col min="9200" max="9200" width="2.375" style="2" customWidth="1"/>
    <col min="9201" max="9201" width="1.5" style="2" customWidth="1"/>
    <col min="9202" max="9209" width="0" style="2" hidden="1" customWidth="1"/>
    <col min="9210" max="9210" width="37.25" style="2" customWidth="1"/>
    <col min="9211" max="9211" width="10.625" style="2" customWidth="1"/>
    <col min="9212" max="9212" width="10.25" style="2" bestFit="1" customWidth="1"/>
    <col min="9213" max="9213" width="8" style="2" bestFit="1" customWidth="1"/>
    <col min="9214" max="9214" width="8.125" style="2" customWidth="1"/>
    <col min="9215" max="9215" width="2.375" style="2" customWidth="1"/>
    <col min="9216" max="9449" width="11" style="2"/>
    <col min="9450" max="9450" width="1.875" style="2" customWidth="1"/>
    <col min="9451" max="9451" width="37.25" style="2" customWidth="1"/>
    <col min="9452" max="9452" width="10.625" style="2" customWidth="1"/>
    <col min="9453" max="9453" width="10.25" style="2" bestFit="1" customWidth="1"/>
    <col min="9454" max="9454" width="8" style="2" bestFit="1" customWidth="1"/>
    <col min="9455" max="9455" width="8.125" style="2" customWidth="1"/>
    <col min="9456" max="9456" width="2.375" style="2" customWidth="1"/>
    <col min="9457" max="9457" width="1.5" style="2" customWidth="1"/>
    <col min="9458" max="9465" width="0" style="2" hidden="1" customWidth="1"/>
    <col min="9466" max="9466" width="37.25" style="2" customWidth="1"/>
    <col min="9467" max="9467" width="10.625" style="2" customWidth="1"/>
    <col min="9468" max="9468" width="10.25" style="2" bestFit="1" customWidth="1"/>
    <col min="9469" max="9469" width="8" style="2" bestFit="1" customWidth="1"/>
    <col min="9470" max="9470" width="8.125" style="2" customWidth="1"/>
    <col min="9471" max="9471" width="2.375" style="2" customWidth="1"/>
    <col min="9472" max="9705" width="11" style="2"/>
    <col min="9706" max="9706" width="1.875" style="2" customWidth="1"/>
    <col min="9707" max="9707" width="37.25" style="2" customWidth="1"/>
    <col min="9708" max="9708" width="10.625" style="2" customWidth="1"/>
    <col min="9709" max="9709" width="10.25" style="2" bestFit="1" customWidth="1"/>
    <col min="9710" max="9710" width="8" style="2" bestFit="1" customWidth="1"/>
    <col min="9711" max="9711" width="8.125" style="2" customWidth="1"/>
    <col min="9712" max="9712" width="2.375" style="2" customWidth="1"/>
    <col min="9713" max="9713" width="1.5" style="2" customWidth="1"/>
    <col min="9714" max="9721" width="0" style="2" hidden="1" customWidth="1"/>
    <col min="9722" max="9722" width="37.25" style="2" customWidth="1"/>
    <col min="9723" max="9723" width="10.625" style="2" customWidth="1"/>
    <col min="9724" max="9724" width="10.25" style="2" bestFit="1" customWidth="1"/>
    <col min="9725" max="9725" width="8" style="2" bestFit="1" customWidth="1"/>
    <col min="9726" max="9726" width="8.125" style="2" customWidth="1"/>
    <col min="9727" max="9727" width="2.375" style="2" customWidth="1"/>
    <col min="9728" max="9961" width="11" style="2"/>
    <col min="9962" max="9962" width="1.875" style="2" customWidth="1"/>
    <col min="9963" max="9963" width="37.25" style="2" customWidth="1"/>
    <col min="9964" max="9964" width="10.625" style="2" customWidth="1"/>
    <col min="9965" max="9965" width="10.25" style="2" bestFit="1" customWidth="1"/>
    <col min="9966" max="9966" width="8" style="2" bestFit="1" customWidth="1"/>
    <col min="9967" max="9967" width="8.125" style="2" customWidth="1"/>
    <col min="9968" max="9968" width="2.375" style="2" customWidth="1"/>
    <col min="9969" max="9969" width="1.5" style="2" customWidth="1"/>
    <col min="9970" max="9977" width="0" style="2" hidden="1" customWidth="1"/>
    <col min="9978" max="9978" width="37.25" style="2" customWidth="1"/>
    <col min="9979" max="9979" width="10.625" style="2" customWidth="1"/>
    <col min="9980" max="9980" width="10.25" style="2" bestFit="1" customWidth="1"/>
    <col min="9981" max="9981" width="8" style="2" bestFit="1" customWidth="1"/>
    <col min="9982" max="9982" width="8.125" style="2" customWidth="1"/>
    <col min="9983" max="9983" width="2.375" style="2" customWidth="1"/>
    <col min="9984" max="10217" width="11" style="2"/>
    <col min="10218" max="10218" width="1.875" style="2" customWidth="1"/>
    <col min="10219" max="10219" width="37.25" style="2" customWidth="1"/>
    <col min="10220" max="10220" width="10.625" style="2" customWidth="1"/>
    <col min="10221" max="10221" width="10.25" style="2" bestFit="1" customWidth="1"/>
    <col min="10222" max="10222" width="8" style="2" bestFit="1" customWidth="1"/>
    <col min="10223" max="10223" width="8.125" style="2" customWidth="1"/>
    <col min="10224" max="10224" width="2.375" style="2" customWidth="1"/>
    <col min="10225" max="10225" width="1.5" style="2" customWidth="1"/>
    <col min="10226" max="10233" width="0" style="2" hidden="1" customWidth="1"/>
    <col min="10234" max="10234" width="37.25" style="2" customWidth="1"/>
    <col min="10235" max="10235" width="10.625" style="2" customWidth="1"/>
    <col min="10236" max="10236" width="10.25" style="2" bestFit="1" customWidth="1"/>
    <col min="10237" max="10237" width="8" style="2" bestFit="1" customWidth="1"/>
    <col min="10238" max="10238" width="8.125" style="2" customWidth="1"/>
    <col min="10239" max="10239" width="2.375" style="2" customWidth="1"/>
    <col min="10240" max="10473" width="11" style="2"/>
    <col min="10474" max="10474" width="1.875" style="2" customWidth="1"/>
    <col min="10475" max="10475" width="37.25" style="2" customWidth="1"/>
    <col min="10476" max="10476" width="10.625" style="2" customWidth="1"/>
    <col min="10477" max="10477" width="10.25" style="2" bestFit="1" customWidth="1"/>
    <col min="10478" max="10478" width="8" style="2" bestFit="1" customWidth="1"/>
    <col min="10479" max="10479" width="8.125" style="2" customWidth="1"/>
    <col min="10480" max="10480" width="2.375" style="2" customWidth="1"/>
    <col min="10481" max="10481" width="1.5" style="2" customWidth="1"/>
    <col min="10482" max="10489" width="0" style="2" hidden="1" customWidth="1"/>
    <col min="10490" max="10490" width="37.25" style="2" customWidth="1"/>
    <col min="10491" max="10491" width="10.625" style="2" customWidth="1"/>
    <col min="10492" max="10492" width="10.25" style="2" bestFit="1" customWidth="1"/>
    <col min="10493" max="10493" width="8" style="2" bestFit="1" customWidth="1"/>
    <col min="10494" max="10494" width="8.125" style="2" customWidth="1"/>
    <col min="10495" max="10495" width="2.375" style="2" customWidth="1"/>
    <col min="10496" max="10729" width="11" style="2"/>
    <col min="10730" max="10730" width="1.875" style="2" customWidth="1"/>
    <col min="10731" max="10731" width="37.25" style="2" customWidth="1"/>
    <col min="10732" max="10732" width="10.625" style="2" customWidth="1"/>
    <col min="10733" max="10733" width="10.25" style="2" bestFit="1" customWidth="1"/>
    <col min="10734" max="10734" width="8" style="2" bestFit="1" customWidth="1"/>
    <col min="10735" max="10735" width="8.125" style="2" customWidth="1"/>
    <col min="10736" max="10736" width="2.375" style="2" customWidth="1"/>
    <col min="10737" max="10737" width="1.5" style="2" customWidth="1"/>
    <col min="10738" max="10745" width="0" style="2" hidden="1" customWidth="1"/>
    <col min="10746" max="10746" width="37.25" style="2" customWidth="1"/>
    <col min="10747" max="10747" width="10.625" style="2" customWidth="1"/>
    <col min="10748" max="10748" width="10.25" style="2" bestFit="1" customWidth="1"/>
    <col min="10749" max="10749" width="8" style="2" bestFit="1" customWidth="1"/>
    <col min="10750" max="10750" width="8.125" style="2" customWidth="1"/>
    <col min="10751" max="10751" width="2.375" style="2" customWidth="1"/>
    <col min="10752" max="10985" width="11" style="2"/>
    <col min="10986" max="10986" width="1.875" style="2" customWidth="1"/>
    <col min="10987" max="10987" width="37.25" style="2" customWidth="1"/>
    <col min="10988" max="10988" width="10.625" style="2" customWidth="1"/>
    <col min="10989" max="10989" width="10.25" style="2" bestFit="1" customWidth="1"/>
    <col min="10990" max="10990" width="8" style="2" bestFit="1" customWidth="1"/>
    <col min="10991" max="10991" width="8.125" style="2" customWidth="1"/>
    <col min="10992" max="10992" width="2.375" style="2" customWidth="1"/>
    <col min="10993" max="10993" width="1.5" style="2" customWidth="1"/>
    <col min="10994" max="11001" width="0" style="2" hidden="1" customWidth="1"/>
    <col min="11002" max="11002" width="37.25" style="2" customWidth="1"/>
    <col min="11003" max="11003" width="10.625" style="2" customWidth="1"/>
    <col min="11004" max="11004" width="10.25" style="2" bestFit="1" customWidth="1"/>
    <col min="11005" max="11005" width="8" style="2" bestFit="1" customWidth="1"/>
    <col min="11006" max="11006" width="8.125" style="2" customWidth="1"/>
    <col min="11007" max="11007" width="2.375" style="2" customWidth="1"/>
    <col min="11008" max="11241" width="11" style="2"/>
    <col min="11242" max="11242" width="1.875" style="2" customWidth="1"/>
    <col min="11243" max="11243" width="37.25" style="2" customWidth="1"/>
    <col min="11244" max="11244" width="10.625" style="2" customWidth="1"/>
    <col min="11245" max="11245" width="10.25" style="2" bestFit="1" customWidth="1"/>
    <col min="11246" max="11246" width="8" style="2" bestFit="1" customWidth="1"/>
    <col min="11247" max="11247" width="8.125" style="2" customWidth="1"/>
    <col min="11248" max="11248" width="2.375" style="2" customWidth="1"/>
    <col min="11249" max="11249" width="1.5" style="2" customWidth="1"/>
    <col min="11250" max="11257" width="0" style="2" hidden="1" customWidth="1"/>
    <col min="11258" max="11258" width="37.25" style="2" customWidth="1"/>
    <col min="11259" max="11259" width="10.625" style="2" customWidth="1"/>
    <col min="11260" max="11260" width="10.25" style="2" bestFit="1" customWidth="1"/>
    <col min="11261" max="11261" width="8" style="2" bestFit="1" customWidth="1"/>
    <col min="11262" max="11262" width="8.125" style="2" customWidth="1"/>
    <col min="11263" max="11263" width="2.375" style="2" customWidth="1"/>
    <col min="11264" max="11497" width="11" style="2"/>
    <col min="11498" max="11498" width="1.875" style="2" customWidth="1"/>
    <col min="11499" max="11499" width="37.25" style="2" customWidth="1"/>
    <col min="11500" max="11500" width="10.625" style="2" customWidth="1"/>
    <col min="11501" max="11501" width="10.25" style="2" bestFit="1" customWidth="1"/>
    <col min="11502" max="11502" width="8" style="2" bestFit="1" customWidth="1"/>
    <col min="11503" max="11503" width="8.125" style="2" customWidth="1"/>
    <col min="11504" max="11504" width="2.375" style="2" customWidth="1"/>
    <col min="11505" max="11505" width="1.5" style="2" customWidth="1"/>
    <col min="11506" max="11513" width="0" style="2" hidden="1" customWidth="1"/>
    <col min="11514" max="11514" width="37.25" style="2" customWidth="1"/>
    <col min="11515" max="11515" width="10.625" style="2" customWidth="1"/>
    <col min="11516" max="11516" width="10.25" style="2" bestFit="1" customWidth="1"/>
    <col min="11517" max="11517" width="8" style="2" bestFit="1" customWidth="1"/>
    <col min="11518" max="11518" width="8.125" style="2" customWidth="1"/>
    <col min="11519" max="11519" width="2.375" style="2" customWidth="1"/>
    <col min="11520" max="11753" width="11" style="2"/>
    <col min="11754" max="11754" width="1.875" style="2" customWidth="1"/>
    <col min="11755" max="11755" width="37.25" style="2" customWidth="1"/>
    <col min="11756" max="11756" width="10.625" style="2" customWidth="1"/>
    <col min="11757" max="11757" width="10.25" style="2" bestFit="1" customWidth="1"/>
    <col min="11758" max="11758" width="8" style="2" bestFit="1" customWidth="1"/>
    <col min="11759" max="11759" width="8.125" style="2" customWidth="1"/>
    <col min="11760" max="11760" width="2.375" style="2" customWidth="1"/>
    <col min="11761" max="11761" width="1.5" style="2" customWidth="1"/>
    <col min="11762" max="11769" width="0" style="2" hidden="1" customWidth="1"/>
    <col min="11770" max="11770" width="37.25" style="2" customWidth="1"/>
    <col min="11771" max="11771" width="10.625" style="2" customWidth="1"/>
    <col min="11772" max="11772" width="10.25" style="2" bestFit="1" customWidth="1"/>
    <col min="11773" max="11773" width="8" style="2" bestFit="1" customWidth="1"/>
    <col min="11774" max="11774" width="8.125" style="2" customWidth="1"/>
    <col min="11775" max="11775" width="2.375" style="2" customWidth="1"/>
    <col min="11776" max="12009" width="11" style="2"/>
    <col min="12010" max="12010" width="1.875" style="2" customWidth="1"/>
    <col min="12011" max="12011" width="37.25" style="2" customWidth="1"/>
    <col min="12012" max="12012" width="10.625" style="2" customWidth="1"/>
    <col min="12013" max="12013" width="10.25" style="2" bestFit="1" customWidth="1"/>
    <col min="12014" max="12014" width="8" style="2" bestFit="1" customWidth="1"/>
    <col min="12015" max="12015" width="8.125" style="2" customWidth="1"/>
    <col min="12016" max="12016" width="2.375" style="2" customWidth="1"/>
    <col min="12017" max="12017" width="1.5" style="2" customWidth="1"/>
    <col min="12018" max="12025" width="0" style="2" hidden="1" customWidth="1"/>
    <col min="12026" max="12026" width="37.25" style="2" customWidth="1"/>
    <col min="12027" max="12027" width="10.625" style="2" customWidth="1"/>
    <col min="12028" max="12028" width="10.25" style="2" bestFit="1" customWidth="1"/>
    <col min="12029" max="12029" width="8" style="2" bestFit="1" customWidth="1"/>
    <col min="12030" max="12030" width="8.125" style="2" customWidth="1"/>
    <col min="12031" max="12031" width="2.375" style="2" customWidth="1"/>
    <col min="12032" max="12265" width="11" style="2"/>
    <col min="12266" max="12266" width="1.875" style="2" customWidth="1"/>
    <col min="12267" max="12267" width="37.25" style="2" customWidth="1"/>
    <col min="12268" max="12268" width="10.625" style="2" customWidth="1"/>
    <col min="12269" max="12269" width="10.25" style="2" bestFit="1" customWidth="1"/>
    <col min="12270" max="12270" width="8" style="2" bestFit="1" customWidth="1"/>
    <col min="12271" max="12271" width="8.125" style="2" customWidth="1"/>
    <col min="12272" max="12272" width="2.375" style="2" customWidth="1"/>
    <col min="12273" max="12273" width="1.5" style="2" customWidth="1"/>
    <col min="12274" max="12281" width="0" style="2" hidden="1" customWidth="1"/>
    <col min="12282" max="12282" width="37.25" style="2" customWidth="1"/>
    <col min="12283" max="12283" width="10.625" style="2" customWidth="1"/>
    <col min="12284" max="12284" width="10.25" style="2" bestFit="1" customWidth="1"/>
    <col min="12285" max="12285" width="8" style="2" bestFit="1" customWidth="1"/>
    <col min="12286" max="12286" width="8.125" style="2" customWidth="1"/>
    <col min="12287" max="12287" width="2.375" style="2" customWidth="1"/>
    <col min="12288" max="12521" width="11" style="2"/>
    <col min="12522" max="12522" width="1.875" style="2" customWidth="1"/>
    <col min="12523" max="12523" width="37.25" style="2" customWidth="1"/>
    <col min="12524" max="12524" width="10.625" style="2" customWidth="1"/>
    <col min="12525" max="12525" width="10.25" style="2" bestFit="1" customWidth="1"/>
    <col min="12526" max="12526" width="8" style="2" bestFit="1" customWidth="1"/>
    <col min="12527" max="12527" width="8.125" style="2" customWidth="1"/>
    <col min="12528" max="12528" width="2.375" style="2" customWidth="1"/>
    <col min="12529" max="12529" width="1.5" style="2" customWidth="1"/>
    <col min="12530" max="12537" width="0" style="2" hidden="1" customWidth="1"/>
    <col min="12538" max="12538" width="37.25" style="2" customWidth="1"/>
    <col min="12539" max="12539" width="10.625" style="2" customWidth="1"/>
    <col min="12540" max="12540" width="10.25" style="2" bestFit="1" customWidth="1"/>
    <col min="12541" max="12541" width="8" style="2" bestFit="1" customWidth="1"/>
    <col min="12542" max="12542" width="8.125" style="2" customWidth="1"/>
    <col min="12543" max="12543" width="2.375" style="2" customWidth="1"/>
    <col min="12544" max="12777" width="11" style="2"/>
    <col min="12778" max="12778" width="1.875" style="2" customWidth="1"/>
    <col min="12779" max="12779" width="37.25" style="2" customWidth="1"/>
    <col min="12780" max="12780" width="10.625" style="2" customWidth="1"/>
    <col min="12781" max="12781" width="10.25" style="2" bestFit="1" customWidth="1"/>
    <col min="12782" max="12782" width="8" style="2" bestFit="1" customWidth="1"/>
    <col min="12783" max="12783" width="8.125" style="2" customWidth="1"/>
    <col min="12784" max="12784" width="2.375" style="2" customWidth="1"/>
    <col min="12785" max="12785" width="1.5" style="2" customWidth="1"/>
    <col min="12786" max="12793" width="0" style="2" hidden="1" customWidth="1"/>
    <col min="12794" max="12794" width="37.25" style="2" customWidth="1"/>
    <col min="12795" max="12795" width="10.625" style="2" customWidth="1"/>
    <col min="12796" max="12796" width="10.25" style="2" bestFit="1" customWidth="1"/>
    <col min="12797" max="12797" width="8" style="2" bestFit="1" customWidth="1"/>
    <col min="12798" max="12798" width="8.125" style="2" customWidth="1"/>
    <col min="12799" max="12799" width="2.375" style="2" customWidth="1"/>
    <col min="12800" max="13033" width="11" style="2"/>
    <col min="13034" max="13034" width="1.875" style="2" customWidth="1"/>
    <col min="13035" max="13035" width="37.25" style="2" customWidth="1"/>
    <col min="13036" max="13036" width="10.625" style="2" customWidth="1"/>
    <col min="13037" max="13037" width="10.25" style="2" bestFit="1" customWidth="1"/>
    <col min="13038" max="13038" width="8" style="2" bestFit="1" customWidth="1"/>
    <col min="13039" max="13039" width="8.125" style="2" customWidth="1"/>
    <col min="13040" max="13040" width="2.375" style="2" customWidth="1"/>
    <col min="13041" max="13041" width="1.5" style="2" customWidth="1"/>
    <col min="13042" max="13049" width="0" style="2" hidden="1" customWidth="1"/>
    <col min="13050" max="13050" width="37.25" style="2" customWidth="1"/>
    <col min="13051" max="13051" width="10.625" style="2" customWidth="1"/>
    <col min="13052" max="13052" width="10.25" style="2" bestFit="1" customWidth="1"/>
    <col min="13053" max="13053" width="8" style="2" bestFit="1" customWidth="1"/>
    <col min="13054" max="13054" width="8.125" style="2" customWidth="1"/>
    <col min="13055" max="13055" width="2.375" style="2" customWidth="1"/>
    <col min="13056" max="13289" width="11" style="2"/>
    <col min="13290" max="13290" width="1.875" style="2" customWidth="1"/>
    <col min="13291" max="13291" width="37.25" style="2" customWidth="1"/>
    <col min="13292" max="13292" width="10.625" style="2" customWidth="1"/>
    <col min="13293" max="13293" width="10.25" style="2" bestFit="1" customWidth="1"/>
    <col min="13294" max="13294" width="8" style="2" bestFit="1" customWidth="1"/>
    <col min="13295" max="13295" width="8.125" style="2" customWidth="1"/>
    <col min="13296" max="13296" width="2.375" style="2" customWidth="1"/>
    <col min="13297" max="13297" width="1.5" style="2" customWidth="1"/>
    <col min="13298" max="13305" width="0" style="2" hidden="1" customWidth="1"/>
    <col min="13306" max="13306" width="37.25" style="2" customWidth="1"/>
    <col min="13307" max="13307" width="10.625" style="2" customWidth="1"/>
    <col min="13308" max="13308" width="10.25" style="2" bestFit="1" customWidth="1"/>
    <col min="13309" max="13309" width="8" style="2" bestFit="1" customWidth="1"/>
    <col min="13310" max="13310" width="8.125" style="2" customWidth="1"/>
    <col min="13311" max="13311" width="2.375" style="2" customWidth="1"/>
    <col min="13312" max="13545" width="11" style="2"/>
    <col min="13546" max="13546" width="1.875" style="2" customWidth="1"/>
    <col min="13547" max="13547" width="37.25" style="2" customWidth="1"/>
    <col min="13548" max="13548" width="10.625" style="2" customWidth="1"/>
    <col min="13549" max="13549" width="10.25" style="2" bestFit="1" customWidth="1"/>
    <col min="13550" max="13550" width="8" style="2" bestFit="1" customWidth="1"/>
    <col min="13551" max="13551" width="8.125" style="2" customWidth="1"/>
    <col min="13552" max="13552" width="2.375" style="2" customWidth="1"/>
    <col min="13553" max="13553" width="1.5" style="2" customWidth="1"/>
    <col min="13554" max="13561" width="0" style="2" hidden="1" customWidth="1"/>
    <col min="13562" max="13562" width="37.25" style="2" customWidth="1"/>
    <col min="13563" max="13563" width="10.625" style="2" customWidth="1"/>
    <col min="13564" max="13564" width="10.25" style="2" bestFit="1" customWidth="1"/>
    <col min="13565" max="13565" width="8" style="2" bestFit="1" customWidth="1"/>
    <col min="13566" max="13566" width="8.125" style="2" customWidth="1"/>
    <col min="13567" max="13567" width="2.375" style="2" customWidth="1"/>
    <col min="13568" max="13801" width="11" style="2"/>
    <col min="13802" max="13802" width="1.875" style="2" customWidth="1"/>
    <col min="13803" max="13803" width="37.25" style="2" customWidth="1"/>
    <col min="13804" max="13804" width="10.625" style="2" customWidth="1"/>
    <col min="13805" max="13805" width="10.25" style="2" bestFit="1" customWidth="1"/>
    <col min="13806" max="13806" width="8" style="2" bestFit="1" customWidth="1"/>
    <col min="13807" max="13807" width="8.125" style="2" customWidth="1"/>
    <col min="13808" max="13808" width="2.375" style="2" customWidth="1"/>
    <col min="13809" max="13809" width="1.5" style="2" customWidth="1"/>
    <col min="13810" max="13817" width="0" style="2" hidden="1" customWidth="1"/>
    <col min="13818" max="13818" width="37.25" style="2" customWidth="1"/>
    <col min="13819" max="13819" width="10.625" style="2" customWidth="1"/>
    <col min="13820" max="13820" width="10.25" style="2" bestFit="1" customWidth="1"/>
    <col min="13821" max="13821" width="8" style="2" bestFit="1" customWidth="1"/>
    <col min="13822" max="13822" width="8.125" style="2" customWidth="1"/>
    <col min="13823" max="13823" width="2.375" style="2" customWidth="1"/>
    <col min="13824" max="14057" width="11" style="2"/>
    <col min="14058" max="14058" width="1.875" style="2" customWidth="1"/>
    <col min="14059" max="14059" width="37.25" style="2" customWidth="1"/>
    <col min="14060" max="14060" width="10.625" style="2" customWidth="1"/>
    <col min="14061" max="14061" width="10.25" style="2" bestFit="1" customWidth="1"/>
    <col min="14062" max="14062" width="8" style="2" bestFit="1" customWidth="1"/>
    <col min="14063" max="14063" width="8.125" style="2" customWidth="1"/>
    <col min="14064" max="14064" width="2.375" style="2" customWidth="1"/>
    <col min="14065" max="14065" width="1.5" style="2" customWidth="1"/>
    <col min="14066" max="14073" width="0" style="2" hidden="1" customWidth="1"/>
    <col min="14074" max="14074" width="37.25" style="2" customWidth="1"/>
    <col min="14075" max="14075" width="10.625" style="2" customWidth="1"/>
    <col min="14076" max="14076" width="10.25" style="2" bestFit="1" customWidth="1"/>
    <col min="14077" max="14077" width="8" style="2" bestFit="1" customWidth="1"/>
    <col min="14078" max="14078" width="8.125" style="2" customWidth="1"/>
    <col min="14079" max="14079" width="2.375" style="2" customWidth="1"/>
    <col min="14080" max="14313" width="11" style="2"/>
    <col min="14314" max="14314" width="1.875" style="2" customWidth="1"/>
    <col min="14315" max="14315" width="37.25" style="2" customWidth="1"/>
    <col min="14316" max="14316" width="10.625" style="2" customWidth="1"/>
    <col min="14317" max="14317" width="10.25" style="2" bestFit="1" customWidth="1"/>
    <col min="14318" max="14318" width="8" style="2" bestFit="1" customWidth="1"/>
    <col min="14319" max="14319" width="8.125" style="2" customWidth="1"/>
    <col min="14320" max="14320" width="2.375" style="2" customWidth="1"/>
    <col min="14321" max="14321" width="1.5" style="2" customWidth="1"/>
    <col min="14322" max="14329" width="0" style="2" hidden="1" customWidth="1"/>
    <col min="14330" max="14330" width="37.25" style="2" customWidth="1"/>
    <col min="14331" max="14331" width="10.625" style="2" customWidth="1"/>
    <col min="14332" max="14332" width="10.25" style="2" bestFit="1" customWidth="1"/>
    <col min="14333" max="14333" width="8" style="2" bestFit="1" customWidth="1"/>
    <col min="14334" max="14334" width="8.125" style="2" customWidth="1"/>
    <col min="14335" max="14335" width="2.375" style="2" customWidth="1"/>
    <col min="14336" max="14569" width="11" style="2"/>
    <col min="14570" max="14570" width="1.875" style="2" customWidth="1"/>
    <col min="14571" max="14571" width="37.25" style="2" customWidth="1"/>
    <col min="14572" max="14572" width="10.625" style="2" customWidth="1"/>
    <col min="14573" max="14573" width="10.25" style="2" bestFit="1" customWidth="1"/>
    <col min="14574" max="14574" width="8" style="2" bestFit="1" customWidth="1"/>
    <col min="14575" max="14575" width="8.125" style="2" customWidth="1"/>
    <col min="14576" max="14576" width="2.375" style="2" customWidth="1"/>
    <col min="14577" max="14577" width="1.5" style="2" customWidth="1"/>
    <col min="14578" max="14585" width="0" style="2" hidden="1" customWidth="1"/>
    <col min="14586" max="14586" width="37.25" style="2" customWidth="1"/>
    <col min="14587" max="14587" width="10.625" style="2" customWidth="1"/>
    <col min="14588" max="14588" width="10.25" style="2" bestFit="1" customWidth="1"/>
    <col min="14589" max="14589" width="8" style="2" bestFit="1" customWidth="1"/>
    <col min="14590" max="14590" width="8.125" style="2" customWidth="1"/>
    <col min="14591" max="14591" width="2.375" style="2" customWidth="1"/>
    <col min="14592" max="14825" width="11" style="2"/>
    <col min="14826" max="14826" width="1.875" style="2" customWidth="1"/>
    <col min="14827" max="14827" width="37.25" style="2" customWidth="1"/>
    <col min="14828" max="14828" width="10.625" style="2" customWidth="1"/>
    <col min="14829" max="14829" width="10.25" style="2" bestFit="1" customWidth="1"/>
    <col min="14830" max="14830" width="8" style="2" bestFit="1" customWidth="1"/>
    <col min="14831" max="14831" width="8.125" style="2" customWidth="1"/>
    <col min="14832" max="14832" width="2.375" style="2" customWidth="1"/>
    <col min="14833" max="14833" width="1.5" style="2" customWidth="1"/>
    <col min="14834" max="14841" width="0" style="2" hidden="1" customWidth="1"/>
    <col min="14842" max="14842" width="37.25" style="2" customWidth="1"/>
    <col min="14843" max="14843" width="10.625" style="2" customWidth="1"/>
    <col min="14844" max="14844" width="10.25" style="2" bestFit="1" customWidth="1"/>
    <col min="14845" max="14845" width="8" style="2" bestFit="1" customWidth="1"/>
    <col min="14846" max="14846" width="8.125" style="2" customWidth="1"/>
    <col min="14847" max="14847" width="2.375" style="2" customWidth="1"/>
    <col min="14848" max="15081" width="11" style="2"/>
    <col min="15082" max="15082" width="1.875" style="2" customWidth="1"/>
    <col min="15083" max="15083" width="37.25" style="2" customWidth="1"/>
    <col min="15084" max="15084" width="10.625" style="2" customWidth="1"/>
    <col min="15085" max="15085" width="10.25" style="2" bestFit="1" customWidth="1"/>
    <col min="15086" max="15086" width="8" style="2" bestFit="1" customWidth="1"/>
    <col min="15087" max="15087" width="8.125" style="2" customWidth="1"/>
    <col min="15088" max="15088" width="2.375" style="2" customWidth="1"/>
    <col min="15089" max="15089" width="1.5" style="2" customWidth="1"/>
    <col min="15090" max="15097" width="0" style="2" hidden="1" customWidth="1"/>
    <col min="15098" max="15098" width="37.25" style="2" customWidth="1"/>
    <col min="15099" max="15099" width="10.625" style="2" customWidth="1"/>
    <col min="15100" max="15100" width="10.25" style="2" bestFit="1" customWidth="1"/>
    <col min="15101" max="15101" width="8" style="2" bestFit="1" customWidth="1"/>
    <col min="15102" max="15102" width="8.125" style="2" customWidth="1"/>
    <col min="15103" max="15103" width="2.375" style="2" customWidth="1"/>
    <col min="15104" max="15337" width="11" style="2"/>
    <col min="15338" max="15338" width="1.875" style="2" customWidth="1"/>
    <col min="15339" max="15339" width="37.25" style="2" customWidth="1"/>
    <col min="15340" max="15340" width="10.625" style="2" customWidth="1"/>
    <col min="15341" max="15341" width="10.25" style="2" bestFit="1" customWidth="1"/>
    <col min="15342" max="15342" width="8" style="2" bestFit="1" customWidth="1"/>
    <col min="15343" max="15343" width="8.125" style="2" customWidth="1"/>
    <col min="15344" max="15344" width="2.375" style="2" customWidth="1"/>
    <col min="15345" max="15345" width="1.5" style="2" customWidth="1"/>
    <col min="15346" max="15353" width="0" style="2" hidden="1" customWidth="1"/>
    <col min="15354" max="15354" width="37.25" style="2" customWidth="1"/>
    <col min="15355" max="15355" width="10.625" style="2" customWidth="1"/>
    <col min="15356" max="15356" width="10.25" style="2" bestFit="1" customWidth="1"/>
    <col min="15357" max="15357" width="8" style="2" bestFit="1" customWidth="1"/>
    <col min="15358" max="15358" width="8.125" style="2" customWidth="1"/>
    <col min="15359" max="15359" width="2.375" style="2" customWidth="1"/>
    <col min="15360" max="15593" width="11" style="2"/>
    <col min="15594" max="15594" width="1.875" style="2" customWidth="1"/>
    <col min="15595" max="15595" width="37.25" style="2" customWidth="1"/>
    <col min="15596" max="15596" width="10.625" style="2" customWidth="1"/>
    <col min="15597" max="15597" width="10.25" style="2" bestFit="1" customWidth="1"/>
    <col min="15598" max="15598" width="8" style="2" bestFit="1" customWidth="1"/>
    <col min="15599" max="15599" width="8.125" style="2" customWidth="1"/>
    <col min="15600" max="15600" width="2.375" style="2" customWidth="1"/>
    <col min="15601" max="15601" width="1.5" style="2" customWidth="1"/>
    <col min="15602" max="15609" width="0" style="2" hidden="1" customWidth="1"/>
    <col min="15610" max="15610" width="37.25" style="2" customWidth="1"/>
    <col min="15611" max="15611" width="10.625" style="2" customWidth="1"/>
    <col min="15612" max="15612" width="10.25" style="2" bestFit="1" customWidth="1"/>
    <col min="15613" max="15613" width="8" style="2" bestFit="1" customWidth="1"/>
    <col min="15614" max="15614" width="8.125" style="2" customWidth="1"/>
    <col min="15615" max="15615" width="2.375" style="2" customWidth="1"/>
    <col min="15616" max="15849" width="11" style="2"/>
    <col min="15850" max="15850" width="1.875" style="2" customWidth="1"/>
    <col min="15851" max="15851" width="37.25" style="2" customWidth="1"/>
    <col min="15852" max="15852" width="10.625" style="2" customWidth="1"/>
    <col min="15853" max="15853" width="10.25" style="2" bestFit="1" customWidth="1"/>
    <col min="15854" max="15854" width="8" style="2" bestFit="1" customWidth="1"/>
    <col min="15855" max="15855" width="8.125" style="2" customWidth="1"/>
    <col min="15856" max="15856" width="2.375" style="2" customWidth="1"/>
    <col min="15857" max="15857" width="1.5" style="2" customWidth="1"/>
    <col min="15858" max="15865" width="0" style="2" hidden="1" customWidth="1"/>
    <col min="15866" max="15866" width="37.25" style="2" customWidth="1"/>
    <col min="15867" max="15867" width="10.625" style="2" customWidth="1"/>
    <col min="15868" max="15868" width="10.25" style="2" bestFit="1" customWidth="1"/>
    <col min="15869" max="15869" width="8" style="2" bestFit="1" customWidth="1"/>
    <col min="15870" max="15870" width="8.125" style="2" customWidth="1"/>
    <col min="15871" max="15871" width="2.375" style="2" customWidth="1"/>
    <col min="15872" max="16105" width="11" style="2"/>
    <col min="16106" max="16106" width="1.875" style="2" customWidth="1"/>
    <col min="16107" max="16107" width="37.25" style="2" customWidth="1"/>
    <col min="16108" max="16108" width="10.625" style="2" customWidth="1"/>
    <col min="16109" max="16109" width="10.25" style="2" bestFit="1" customWidth="1"/>
    <col min="16110" max="16110" width="8" style="2" bestFit="1" customWidth="1"/>
    <col min="16111" max="16111" width="8.125" style="2" customWidth="1"/>
    <col min="16112" max="16112" width="2.375" style="2" customWidth="1"/>
    <col min="16113" max="16113" width="1.5" style="2" customWidth="1"/>
    <col min="16114" max="16121" width="0" style="2" hidden="1" customWidth="1"/>
    <col min="16122" max="16122" width="37.25" style="2" customWidth="1"/>
    <col min="16123" max="16123" width="10.625" style="2" customWidth="1"/>
    <col min="16124" max="16124" width="10.25" style="2" bestFit="1" customWidth="1"/>
    <col min="16125" max="16125" width="8" style="2" bestFit="1" customWidth="1"/>
    <col min="16126" max="16126" width="8.125" style="2" customWidth="1"/>
    <col min="16127" max="16127" width="2.375" style="2" customWidth="1"/>
    <col min="16128" max="16361" width="11" style="2"/>
    <col min="16362" max="16384" width="11" style="2" customWidth="1"/>
  </cols>
  <sheetData>
    <row r="1" spans="1:7" ht="123" customHeight="1" thickBot="1" x14ac:dyDescent="0.25">
      <c r="B1" s="52"/>
      <c r="C1" s="53"/>
      <c r="D1" s="53"/>
      <c r="E1" s="54"/>
      <c r="F1" s="53"/>
      <c r="G1" s="55"/>
    </row>
    <row r="2" spans="1:7" s="4" customFormat="1" ht="21.75" customHeight="1" thickTop="1" thickBot="1" x14ac:dyDescent="0.35">
      <c r="A2" s="3"/>
      <c r="B2" s="62" t="s">
        <v>37</v>
      </c>
      <c r="C2" s="63"/>
      <c r="D2" s="63"/>
      <c r="E2" s="63"/>
      <c r="F2" s="63"/>
      <c r="G2" s="64"/>
    </row>
    <row r="3" spans="1:7" ht="6.75" customHeight="1" thickTop="1" x14ac:dyDescent="0.2">
      <c r="B3" s="37"/>
      <c r="C3" s="5"/>
      <c r="D3" s="5"/>
      <c r="E3" s="6"/>
      <c r="F3" s="5"/>
      <c r="G3" s="38"/>
    </row>
    <row r="4" spans="1:7" x14ac:dyDescent="0.2">
      <c r="B4" s="56" t="s">
        <v>0</v>
      </c>
      <c r="C4" s="57">
        <v>1655000</v>
      </c>
      <c r="D4" s="7"/>
      <c r="E4" s="8"/>
      <c r="F4" s="5"/>
      <c r="G4" s="38"/>
    </row>
    <row r="5" spans="1:7" ht="5.25" customHeight="1" x14ac:dyDescent="0.2">
      <c r="B5" s="37"/>
      <c r="C5" s="7"/>
      <c r="D5" s="7"/>
      <c r="E5" s="8"/>
      <c r="F5" s="5"/>
      <c r="G5" s="38"/>
    </row>
    <row r="6" spans="1:7" x14ac:dyDescent="0.2">
      <c r="B6" s="39" t="s">
        <v>1</v>
      </c>
      <c r="C6" s="9">
        <v>0.33333333333333331</v>
      </c>
      <c r="D6" s="10">
        <f>+C4*C6</f>
        <v>551666.66666666663</v>
      </c>
      <c r="E6" s="8"/>
      <c r="F6" s="5"/>
      <c r="G6" s="38"/>
    </row>
    <row r="7" spans="1:7" ht="6" customHeight="1" x14ac:dyDescent="0.2">
      <c r="B7" s="37"/>
      <c r="C7" s="7"/>
      <c r="D7" s="7"/>
      <c r="E7" s="8"/>
      <c r="F7" s="5"/>
      <c r="G7" s="38"/>
    </row>
    <row r="8" spans="1:7" x14ac:dyDescent="0.2">
      <c r="B8" s="39" t="s">
        <v>2</v>
      </c>
      <c r="C8" s="11">
        <v>250</v>
      </c>
      <c r="D8" s="12"/>
      <c r="E8" s="12"/>
      <c r="F8" s="5"/>
      <c r="G8" s="38"/>
    </row>
    <row r="9" spans="1:7" ht="5.25" customHeight="1" x14ac:dyDescent="0.2">
      <c r="B9" s="40"/>
      <c r="C9" s="5"/>
      <c r="D9" s="13"/>
      <c r="E9" s="13"/>
      <c r="F9" s="5"/>
      <c r="G9" s="38"/>
    </row>
    <row r="10" spans="1:7" ht="14.25" customHeight="1" x14ac:dyDescent="0.2">
      <c r="B10" s="39" t="s">
        <v>3</v>
      </c>
      <c r="C10" s="11">
        <v>25</v>
      </c>
      <c r="D10" s="7"/>
      <c r="E10" s="8"/>
      <c r="F10" s="5"/>
      <c r="G10" s="38"/>
    </row>
    <row r="11" spans="1:7" ht="3.75" customHeight="1" x14ac:dyDescent="0.2">
      <c r="B11" s="40"/>
      <c r="C11" s="5"/>
      <c r="D11" s="7"/>
      <c r="E11" s="8"/>
      <c r="F11" s="5"/>
      <c r="G11" s="38"/>
    </row>
    <row r="12" spans="1:7" x14ac:dyDescent="0.2">
      <c r="B12" s="39" t="s">
        <v>4</v>
      </c>
      <c r="C12" s="11">
        <v>3</v>
      </c>
      <c r="D12" s="7"/>
      <c r="E12" s="8"/>
      <c r="F12" s="5"/>
      <c r="G12" s="38"/>
    </row>
    <row r="13" spans="1:7" ht="7.5" customHeight="1" thickBot="1" x14ac:dyDescent="0.25">
      <c r="B13" s="37"/>
      <c r="C13" s="5"/>
      <c r="D13" s="5"/>
      <c r="E13" s="14"/>
      <c r="F13" s="5"/>
      <c r="G13" s="38"/>
    </row>
    <row r="14" spans="1:7" ht="13.5" thickTop="1" x14ac:dyDescent="0.2">
      <c r="B14" s="37"/>
      <c r="C14" s="5"/>
      <c r="D14" s="65" t="s">
        <v>5</v>
      </c>
      <c r="E14" s="66"/>
      <c r="F14" s="5"/>
      <c r="G14" s="38"/>
    </row>
    <row r="15" spans="1:7" ht="14.25" customHeight="1" x14ac:dyDescent="0.2">
      <c r="B15" s="37"/>
      <c r="C15" s="5"/>
      <c r="D15" s="67" t="s">
        <v>6</v>
      </c>
      <c r="E15" s="68"/>
      <c r="F15" s="5"/>
      <c r="G15" s="38"/>
    </row>
    <row r="16" spans="1:7" ht="13.5" thickBot="1" x14ac:dyDescent="0.25">
      <c r="B16" s="41"/>
      <c r="C16" s="15"/>
      <c r="D16" s="60">
        <f>+E54</f>
        <v>65.6053494018538</v>
      </c>
      <c r="E16" s="61"/>
      <c r="F16" s="5"/>
      <c r="G16" s="38"/>
    </row>
    <row r="17" spans="2:7" ht="13.5" thickTop="1" x14ac:dyDescent="0.2">
      <c r="B17" s="37"/>
      <c r="C17" s="5"/>
      <c r="D17" s="5"/>
      <c r="E17" s="6"/>
      <c r="F17" s="5"/>
      <c r="G17" s="38"/>
    </row>
    <row r="18" spans="2:7" x14ac:dyDescent="0.2">
      <c r="B18" s="37"/>
      <c r="C18" s="16" t="s">
        <v>7</v>
      </c>
      <c r="D18" s="16" t="s">
        <v>8</v>
      </c>
      <c r="E18" s="17" t="s">
        <v>9</v>
      </c>
      <c r="F18" s="17" t="s">
        <v>10</v>
      </c>
      <c r="G18" s="38"/>
    </row>
    <row r="19" spans="2:7" ht="6.75" customHeight="1" x14ac:dyDescent="0.2">
      <c r="B19" s="37"/>
      <c r="C19" s="18"/>
      <c r="D19" s="18"/>
      <c r="E19" s="14"/>
      <c r="F19" s="5"/>
      <c r="G19" s="38"/>
    </row>
    <row r="20" spans="2:7" x14ac:dyDescent="0.2">
      <c r="B20" s="42" t="s">
        <v>11</v>
      </c>
      <c r="C20" s="18"/>
      <c r="D20" s="18"/>
      <c r="E20" s="14"/>
      <c r="F20" s="5"/>
      <c r="G20" s="38"/>
    </row>
    <row r="21" spans="2:7" ht="6" customHeight="1" x14ac:dyDescent="0.2">
      <c r="B21" s="37"/>
      <c r="C21" s="18"/>
      <c r="D21" s="18"/>
      <c r="E21" s="14"/>
      <c r="F21" s="5"/>
      <c r="G21" s="38"/>
    </row>
    <row r="22" spans="2:7" x14ac:dyDescent="0.2">
      <c r="B22" s="43" t="s">
        <v>12</v>
      </c>
      <c r="C22" s="19">
        <v>4240.84</v>
      </c>
      <c r="D22" s="20">
        <f>+C8*C10</f>
        <v>6250</v>
      </c>
      <c r="E22" s="21">
        <f t="shared" ref="E22:E31" si="0">+C22/D22</f>
        <v>0.67853439999999998</v>
      </c>
      <c r="F22" s="19">
        <f t="shared" ref="F22:F31" si="1">+E22/$E$54*100</f>
        <v>1.0342668794335035</v>
      </c>
      <c r="G22" s="38"/>
    </row>
    <row r="23" spans="2:7" x14ac:dyDescent="0.2">
      <c r="B23" s="44" t="s">
        <v>13</v>
      </c>
      <c r="C23" s="19">
        <f>((38772.55)+(38772.55/12)+(38772.55/25*14)/12)</f>
        <v>43812.981500000009</v>
      </c>
      <c r="D23" s="20">
        <f>+C8*C10</f>
        <v>6250</v>
      </c>
      <c r="E23" s="21">
        <f t="shared" si="0"/>
        <v>7.0100770400000014</v>
      </c>
      <c r="F23" s="19">
        <f t="shared" si="1"/>
        <v>10.685221714255391</v>
      </c>
      <c r="G23" s="38"/>
    </row>
    <row r="24" spans="2:7" x14ac:dyDescent="0.2">
      <c r="B24" s="44" t="s">
        <v>14</v>
      </c>
      <c r="C24" s="19">
        <f>+C23*50%</f>
        <v>21906.490750000004</v>
      </c>
      <c r="D24" s="20">
        <f>+C8*C10</f>
        <v>6250</v>
      </c>
      <c r="E24" s="21">
        <f t="shared" si="0"/>
        <v>3.5050385200000007</v>
      </c>
      <c r="F24" s="19">
        <f t="shared" si="1"/>
        <v>5.3426108571276956</v>
      </c>
      <c r="G24" s="38"/>
    </row>
    <row r="25" spans="2:7" x14ac:dyDescent="0.2">
      <c r="B25" s="44" t="s">
        <v>15</v>
      </c>
      <c r="C25" s="19">
        <f>SUM(C23:C24)</f>
        <v>65719.472250000021</v>
      </c>
      <c r="D25" s="20">
        <f>+C8*C10</f>
        <v>6250</v>
      </c>
      <c r="E25" s="21">
        <f t="shared" si="0"/>
        <v>10.515115560000003</v>
      </c>
      <c r="F25" s="19">
        <f t="shared" si="1"/>
        <v>16.027832571383087</v>
      </c>
      <c r="G25" s="38"/>
    </row>
    <row r="26" spans="2:7" x14ac:dyDescent="0.2">
      <c r="B26" s="44" t="s">
        <v>16</v>
      </c>
      <c r="C26" s="19">
        <v>3500</v>
      </c>
      <c r="D26" s="20">
        <f>+C8*C10</f>
        <v>6250</v>
      </c>
      <c r="E26" s="21">
        <f t="shared" si="0"/>
        <v>0.56000000000000005</v>
      </c>
      <c r="F26" s="19">
        <f t="shared" si="1"/>
        <v>0.85358893002736791</v>
      </c>
      <c r="G26" s="38"/>
    </row>
    <row r="27" spans="2:7" x14ac:dyDescent="0.2">
      <c r="B27" s="44" t="s">
        <v>17</v>
      </c>
      <c r="C27" s="19">
        <f>+D27*36*0.75%</f>
        <v>1687.5</v>
      </c>
      <c r="D27" s="20">
        <f>+C8*C10</f>
        <v>6250</v>
      </c>
      <c r="E27" s="21">
        <f t="shared" si="0"/>
        <v>0.27</v>
      </c>
      <c r="F27" s="19">
        <f t="shared" si="1"/>
        <v>0.41155180554890952</v>
      </c>
      <c r="G27" s="38"/>
    </row>
    <row r="28" spans="2:7" x14ac:dyDescent="0.2">
      <c r="B28" s="44" t="s">
        <v>18</v>
      </c>
      <c r="C28" s="19">
        <f>+((C25*12)*0.5-66917.91-62385.2-31461.09-31461.09)*35%</f>
        <v>70732.040225000048</v>
      </c>
      <c r="D28" s="20">
        <f>+C8*C10*12</f>
        <v>75000</v>
      </c>
      <c r="E28" s="21">
        <f t="shared" si="0"/>
        <v>0.94309386966666731</v>
      </c>
      <c r="F28" s="19">
        <f t="shared" si="1"/>
        <v>1.4375258698645363</v>
      </c>
      <c r="G28" s="38"/>
    </row>
    <row r="29" spans="2:7" x14ac:dyDescent="0.2">
      <c r="B29" s="44" t="s">
        <v>35</v>
      </c>
      <c r="C29" s="19">
        <f>+C4*3.52%</f>
        <v>58256</v>
      </c>
      <c r="D29" s="20">
        <f>+C8*C10*12</f>
        <v>75000</v>
      </c>
      <c r="E29" s="21">
        <f t="shared" si="0"/>
        <v>0.7767466666666667</v>
      </c>
      <c r="F29" s="19">
        <f t="shared" si="1"/>
        <v>1.1839684930398653</v>
      </c>
      <c r="G29" s="38"/>
    </row>
    <row r="30" spans="2:7" x14ac:dyDescent="0.2">
      <c r="B30" s="44" t="s">
        <v>19</v>
      </c>
      <c r="C30" s="19">
        <v>8250</v>
      </c>
      <c r="D30" s="20">
        <f>+C8*C10</f>
        <v>6250</v>
      </c>
      <c r="E30" s="21">
        <f t="shared" si="0"/>
        <v>1.32</v>
      </c>
      <c r="F30" s="19">
        <f t="shared" si="1"/>
        <v>2.0120310493502243</v>
      </c>
      <c r="G30" s="38"/>
    </row>
    <row r="31" spans="2:7" x14ac:dyDescent="0.2">
      <c r="B31" s="44" t="s">
        <v>20</v>
      </c>
      <c r="C31" s="19">
        <v>240</v>
      </c>
      <c r="D31" s="20">
        <f>+C8*C10</f>
        <v>6250</v>
      </c>
      <c r="E31" s="21">
        <f t="shared" si="0"/>
        <v>3.8399999999999997E-2</v>
      </c>
      <c r="F31" s="19">
        <f t="shared" si="1"/>
        <v>5.8531812344733786E-2</v>
      </c>
      <c r="G31" s="38"/>
    </row>
    <row r="32" spans="2:7" ht="4.5" customHeight="1" x14ac:dyDescent="0.2">
      <c r="B32" s="37"/>
      <c r="C32" s="12"/>
      <c r="D32" s="18"/>
      <c r="E32" s="14"/>
      <c r="F32" s="6"/>
      <c r="G32" s="38"/>
    </row>
    <row r="33" spans="2:7" x14ac:dyDescent="0.2">
      <c r="B33" s="42" t="s">
        <v>21</v>
      </c>
      <c r="C33" s="12"/>
      <c r="D33" s="18"/>
      <c r="E33" s="14"/>
      <c r="F33" s="6"/>
      <c r="G33" s="38"/>
    </row>
    <row r="34" spans="2:7" ht="6" customHeight="1" x14ac:dyDescent="0.2">
      <c r="B34" s="45"/>
      <c r="C34" s="12"/>
      <c r="D34" s="18"/>
      <c r="E34" s="14"/>
      <c r="F34" s="6"/>
      <c r="G34" s="38"/>
    </row>
    <row r="35" spans="2:7" x14ac:dyDescent="0.2">
      <c r="B35" s="44" t="s">
        <v>22</v>
      </c>
      <c r="C35" s="19">
        <v>2100</v>
      </c>
      <c r="D35" s="20">
        <v>12000</v>
      </c>
      <c r="E35" s="21">
        <f t="shared" ref="E35:E43" si="2">+C35/D35</f>
        <v>0.17499999999999999</v>
      </c>
      <c r="F35" s="19">
        <f>+E35/$E$54*100</f>
        <v>0.26674654063355241</v>
      </c>
      <c r="G35" s="38"/>
    </row>
    <row r="36" spans="2:7" x14ac:dyDescent="0.2">
      <c r="B36" s="44" t="s">
        <v>23</v>
      </c>
      <c r="C36" s="19">
        <f>+D6</f>
        <v>551666.66666666663</v>
      </c>
      <c r="D36" s="20">
        <v>300000</v>
      </c>
      <c r="E36" s="21">
        <f t="shared" si="2"/>
        <v>1.8388888888888888</v>
      </c>
      <c r="F36" s="19">
        <f t="shared" ref="F36:F44" si="3">+E36/$E$54*100</f>
        <v>2.8029557126890747</v>
      </c>
      <c r="G36" s="38"/>
    </row>
    <row r="37" spans="2:7" x14ac:dyDescent="0.2">
      <c r="B37" s="44" t="s">
        <v>24</v>
      </c>
      <c r="C37" s="19">
        <v>50700</v>
      </c>
      <c r="D37" s="20">
        <f>+C8*C10*12</f>
        <v>75000</v>
      </c>
      <c r="E37" s="21">
        <f t="shared" si="2"/>
        <v>0.67600000000000005</v>
      </c>
      <c r="F37" s="19">
        <f t="shared" si="3"/>
        <v>1.0304037798187513</v>
      </c>
      <c r="G37" s="38"/>
    </row>
    <row r="38" spans="2:7" x14ac:dyDescent="0.2">
      <c r="B38" s="44" t="s">
        <v>25</v>
      </c>
      <c r="C38" s="22">
        <v>6.69</v>
      </c>
      <c r="D38" s="20">
        <v>1</v>
      </c>
      <c r="E38" s="21">
        <f t="shared" si="2"/>
        <v>6.69</v>
      </c>
      <c r="F38" s="19">
        <f t="shared" si="3"/>
        <v>10.19733918193409</v>
      </c>
      <c r="G38" s="38"/>
    </row>
    <row r="39" spans="2:7" x14ac:dyDescent="0.2">
      <c r="B39" s="44" t="s">
        <v>38</v>
      </c>
      <c r="C39" s="19">
        <v>63900</v>
      </c>
      <c r="D39" s="20">
        <v>60000</v>
      </c>
      <c r="E39" s="21">
        <f t="shared" si="2"/>
        <v>1.0649999999999999</v>
      </c>
      <c r="F39" s="19">
        <f t="shared" si="3"/>
        <v>1.623343232998476</v>
      </c>
      <c r="G39" s="38"/>
    </row>
    <row r="40" spans="2:7" x14ac:dyDescent="0.2">
      <c r="B40" s="44" t="s">
        <v>36</v>
      </c>
      <c r="C40" s="19">
        <f>13924+9510+14508+4872</f>
        <v>42814</v>
      </c>
      <c r="D40" s="20">
        <v>40000</v>
      </c>
      <c r="E40" s="21">
        <f t="shared" si="2"/>
        <v>1.0703499999999999</v>
      </c>
      <c r="F40" s="19">
        <f t="shared" si="3"/>
        <v>1.6314980558121306</v>
      </c>
      <c r="G40" s="38"/>
    </row>
    <row r="41" spans="2:7" x14ac:dyDescent="0.2">
      <c r="B41" s="44" t="s">
        <v>26</v>
      </c>
      <c r="C41" s="19">
        <f>6000*0.12%</f>
        <v>7.1999999999999993</v>
      </c>
      <c r="D41" s="20">
        <f>+C8*C10</f>
        <v>6250</v>
      </c>
      <c r="E41" s="21">
        <f t="shared" si="2"/>
        <v>1.1519999999999998E-3</v>
      </c>
      <c r="F41" s="19">
        <f t="shared" si="3"/>
        <v>1.7559543703420135E-3</v>
      </c>
      <c r="G41" s="38"/>
    </row>
    <row r="42" spans="2:7" x14ac:dyDescent="0.2">
      <c r="B42" s="44" t="s">
        <v>27</v>
      </c>
      <c r="C42" s="19">
        <f>713+1240+1500+5005</f>
        <v>8458</v>
      </c>
      <c r="D42" s="20">
        <v>6000</v>
      </c>
      <c r="E42" s="21">
        <f t="shared" si="2"/>
        <v>1.4096666666666666</v>
      </c>
      <c r="F42" s="19">
        <f t="shared" si="3"/>
        <v>2.1487068958843678</v>
      </c>
      <c r="G42" s="38"/>
    </row>
    <row r="43" spans="2:7" x14ac:dyDescent="0.2">
      <c r="B43" s="44" t="s">
        <v>28</v>
      </c>
      <c r="C43" s="19">
        <v>5000</v>
      </c>
      <c r="D43" s="20">
        <v>6000</v>
      </c>
      <c r="E43" s="21">
        <f t="shared" si="2"/>
        <v>0.83333333333333337</v>
      </c>
      <c r="F43" s="19">
        <f t="shared" si="3"/>
        <v>1.2702216220645355</v>
      </c>
      <c r="G43" s="38"/>
    </row>
    <row r="44" spans="2:7" x14ac:dyDescent="0.2">
      <c r="B44" s="44" t="s">
        <v>29</v>
      </c>
      <c r="C44" s="19">
        <f>2.5*500*4</f>
        <v>5000</v>
      </c>
      <c r="D44" s="20">
        <v>6000</v>
      </c>
      <c r="E44" s="21">
        <f>+C44/D44</f>
        <v>0.83333333333333337</v>
      </c>
      <c r="F44" s="19">
        <f t="shared" si="3"/>
        <v>1.2702216220645355</v>
      </c>
      <c r="G44" s="38"/>
    </row>
    <row r="45" spans="2:7" ht="8.25" customHeight="1" x14ac:dyDescent="0.2">
      <c r="B45" s="37"/>
      <c r="C45" s="23"/>
      <c r="D45" s="5"/>
      <c r="E45" s="24"/>
      <c r="F45" s="6"/>
      <c r="G45" s="38"/>
    </row>
    <row r="46" spans="2:7" x14ac:dyDescent="0.2">
      <c r="B46" s="42" t="s">
        <v>30</v>
      </c>
      <c r="C46" s="5"/>
      <c r="D46" s="5"/>
      <c r="E46" s="25">
        <f>SUM(E22:E45)</f>
        <v>40.209730278555561</v>
      </c>
      <c r="F46" s="26">
        <f>+E46/$E$54*100</f>
        <v>61.290322580645174</v>
      </c>
      <c r="G46" s="38"/>
    </row>
    <row r="47" spans="2:7" ht="6" customHeight="1" x14ac:dyDescent="0.2">
      <c r="B47" s="37"/>
      <c r="C47" s="5"/>
      <c r="D47" s="5"/>
      <c r="E47" s="27"/>
      <c r="F47" s="6"/>
      <c r="G47" s="38"/>
    </row>
    <row r="48" spans="2:7" x14ac:dyDescent="0.2">
      <c r="B48" s="46" t="s">
        <v>31</v>
      </c>
      <c r="C48" s="28">
        <v>0.24</v>
      </c>
      <c r="D48" s="5"/>
      <c r="E48" s="29">
        <f>+E46*C48</f>
        <v>9.6503352668533342</v>
      </c>
      <c r="F48" s="30">
        <f>+E48/$E$54*100</f>
        <v>14.709677419354842</v>
      </c>
      <c r="G48" s="38"/>
    </row>
    <row r="49" spans="2:7" ht="6" customHeight="1" x14ac:dyDescent="0.2">
      <c r="B49" s="37"/>
      <c r="C49" s="5"/>
      <c r="D49" s="5"/>
      <c r="E49" s="27"/>
      <c r="F49" s="6"/>
      <c r="G49" s="38"/>
    </row>
    <row r="50" spans="2:7" x14ac:dyDescent="0.2">
      <c r="B50" s="44" t="s">
        <v>32</v>
      </c>
      <c r="C50" s="31"/>
      <c r="D50" s="5"/>
      <c r="E50" s="25">
        <f>+E46+E48</f>
        <v>49.860065545408894</v>
      </c>
      <c r="F50" s="26">
        <f>+E50/$E$54*100</f>
        <v>76.000000000000014</v>
      </c>
      <c r="G50" s="38"/>
    </row>
    <row r="51" spans="2:7" ht="6" customHeight="1" x14ac:dyDescent="0.2">
      <c r="B51" s="37"/>
      <c r="C51" s="5"/>
      <c r="D51" s="5"/>
      <c r="E51" s="27"/>
      <c r="F51" s="6"/>
      <c r="G51" s="38"/>
    </row>
    <row r="52" spans="2:7" x14ac:dyDescent="0.2">
      <c r="B52" s="46" t="s">
        <v>33</v>
      </c>
      <c r="C52" s="28">
        <v>0.24</v>
      </c>
      <c r="D52" s="31"/>
      <c r="E52" s="30">
        <f>+E50/(1-C52)*C52</f>
        <v>15.745283856444912</v>
      </c>
      <c r="F52" s="30">
        <f>+E52/$E$54*100</f>
        <v>24</v>
      </c>
      <c r="G52" s="38"/>
    </row>
    <row r="53" spans="2:7" ht="5.25" customHeight="1" thickBot="1" x14ac:dyDescent="0.25">
      <c r="B53" s="37"/>
      <c r="C53" s="5"/>
      <c r="D53" s="5"/>
      <c r="E53" s="6"/>
      <c r="F53" s="6"/>
      <c r="G53" s="38"/>
    </row>
    <row r="54" spans="2:7" ht="14.25" thickTop="1" thickBot="1" x14ac:dyDescent="0.25">
      <c r="B54" s="47" t="s">
        <v>34</v>
      </c>
      <c r="C54" s="5"/>
      <c r="D54" s="5"/>
      <c r="E54" s="58">
        <f>+E50+E52</f>
        <v>65.6053494018538</v>
      </c>
      <c r="F54" s="59">
        <f>+E54/$E$54*100</f>
        <v>100</v>
      </c>
      <c r="G54" s="38"/>
    </row>
    <row r="55" spans="2:7" ht="13.5" thickTop="1" x14ac:dyDescent="0.2">
      <c r="B55" s="37"/>
      <c r="C55" s="5"/>
      <c r="D55" s="5"/>
      <c r="E55" s="6"/>
      <c r="F55" s="5"/>
      <c r="G55" s="38"/>
    </row>
    <row r="56" spans="2:7" ht="13.5" thickBot="1" x14ac:dyDescent="0.25">
      <c r="B56" s="48"/>
      <c r="C56" s="49"/>
      <c r="D56" s="49"/>
      <c r="E56" s="50"/>
      <c r="F56" s="49"/>
      <c r="G56" s="51"/>
    </row>
    <row r="57" spans="2:7" s="32" customFormat="1" x14ac:dyDescent="0.2">
      <c r="E57" s="33"/>
    </row>
    <row r="58" spans="2:7" s="32" customFormat="1" x14ac:dyDescent="0.2">
      <c r="E58" s="33"/>
    </row>
    <row r="59" spans="2:7" s="32" customFormat="1" x14ac:dyDescent="0.2">
      <c r="E59" s="33"/>
    </row>
    <row r="60" spans="2:7" s="32" customFormat="1" x14ac:dyDescent="0.2">
      <c r="E60" s="33"/>
    </row>
    <row r="61" spans="2:7" s="32" customFormat="1" x14ac:dyDescent="0.2">
      <c r="E61" s="33"/>
    </row>
    <row r="62" spans="2:7" s="32" customFormat="1" x14ac:dyDescent="0.2">
      <c r="E62" s="33"/>
    </row>
    <row r="63" spans="2:7" s="32" customFormat="1" x14ac:dyDescent="0.2">
      <c r="E63" s="33"/>
    </row>
    <row r="64" spans="2:7" s="32" customFormat="1" x14ac:dyDescent="0.2">
      <c r="E64" s="33"/>
    </row>
    <row r="65" spans="5:5" s="32" customFormat="1" x14ac:dyDescent="0.2">
      <c r="E65" s="33"/>
    </row>
    <row r="66" spans="5:5" s="32" customFormat="1" x14ac:dyDescent="0.2">
      <c r="E66" s="33"/>
    </row>
    <row r="67" spans="5:5" s="32" customFormat="1" x14ac:dyDescent="0.2">
      <c r="E67" s="33"/>
    </row>
    <row r="68" spans="5:5" s="32" customFormat="1" x14ac:dyDescent="0.2">
      <c r="E68" s="33"/>
    </row>
    <row r="69" spans="5:5" s="32" customFormat="1" x14ac:dyDescent="0.2">
      <c r="E69" s="33"/>
    </row>
    <row r="70" spans="5:5" s="32" customFormat="1" x14ac:dyDescent="0.2">
      <c r="E70" s="33"/>
    </row>
    <row r="71" spans="5:5" s="32" customFormat="1" x14ac:dyDescent="0.2">
      <c r="E71" s="33"/>
    </row>
    <row r="72" spans="5:5" s="32" customFormat="1" x14ac:dyDescent="0.2">
      <c r="E72" s="33"/>
    </row>
    <row r="73" spans="5:5" s="32" customFormat="1" x14ac:dyDescent="0.2">
      <c r="E73" s="33"/>
    </row>
    <row r="74" spans="5:5" s="32" customFormat="1" x14ac:dyDescent="0.2">
      <c r="E74" s="33"/>
    </row>
    <row r="75" spans="5:5" s="32" customFormat="1" x14ac:dyDescent="0.2">
      <c r="E75" s="33"/>
    </row>
    <row r="76" spans="5:5" s="32" customFormat="1" x14ac:dyDescent="0.2">
      <c r="E76" s="33"/>
    </row>
    <row r="77" spans="5:5" s="32" customFormat="1" x14ac:dyDescent="0.2">
      <c r="E77" s="33"/>
    </row>
    <row r="78" spans="5:5" s="32" customFormat="1" x14ac:dyDescent="0.2">
      <c r="E78" s="33"/>
    </row>
    <row r="79" spans="5:5" s="32" customFormat="1" x14ac:dyDescent="0.2">
      <c r="E79" s="33"/>
    </row>
    <row r="80" spans="5:5" s="32" customFormat="1" x14ac:dyDescent="0.2">
      <c r="E80" s="33"/>
    </row>
    <row r="81" spans="5:5" s="32" customFormat="1" x14ac:dyDescent="0.2">
      <c r="E81" s="33"/>
    </row>
    <row r="82" spans="5:5" s="32" customFormat="1" x14ac:dyDescent="0.2">
      <c r="E82" s="33"/>
    </row>
    <row r="83" spans="5:5" s="32" customFormat="1" x14ac:dyDescent="0.2">
      <c r="E83" s="33"/>
    </row>
    <row r="84" spans="5:5" s="32" customFormat="1" x14ac:dyDescent="0.2">
      <c r="E84" s="33"/>
    </row>
    <row r="85" spans="5:5" s="32" customFormat="1" x14ac:dyDescent="0.2">
      <c r="E85" s="33"/>
    </row>
    <row r="86" spans="5:5" s="32" customFormat="1" x14ac:dyDescent="0.2">
      <c r="E86" s="33"/>
    </row>
    <row r="87" spans="5:5" s="32" customFormat="1" x14ac:dyDescent="0.2">
      <c r="E87" s="33"/>
    </row>
    <row r="88" spans="5:5" s="32" customFormat="1" x14ac:dyDescent="0.2">
      <c r="E88" s="33"/>
    </row>
    <row r="89" spans="5:5" s="32" customFormat="1" x14ac:dyDescent="0.2">
      <c r="E89" s="33"/>
    </row>
    <row r="90" spans="5:5" s="32" customFormat="1" x14ac:dyDescent="0.2">
      <c r="E90" s="33"/>
    </row>
    <row r="91" spans="5:5" s="32" customFormat="1" x14ac:dyDescent="0.2">
      <c r="E91" s="33"/>
    </row>
    <row r="92" spans="5:5" s="32" customFormat="1" x14ac:dyDescent="0.2">
      <c r="E92" s="33"/>
    </row>
    <row r="93" spans="5:5" s="32" customFormat="1" x14ac:dyDescent="0.2">
      <c r="E93" s="33"/>
    </row>
    <row r="94" spans="5:5" s="32" customFormat="1" x14ac:dyDescent="0.2">
      <c r="E94" s="33"/>
    </row>
    <row r="95" spans="5:5" s="32" customFormat="1" x14ac:dyDescent="0.2">
      <c r="E95" s="33"/>
    </row>
    <row r="96" spans="5:5" s="32" customFormat="1" x14ac:dyDescent="0.2">
      <c r="E96" s="33"/>
    </row>
    <row r="97" spans="1:5" s="32" customFormat="1" x14ac:dyDescent="0.2">
      <c r="E97" s="33"/>
    </row>
    <row r="98" spans="1:5" s="32" customFormat="1" x14ac:dyDescent="0.2">
      <c r="E98" s="33"/>
    </row>
    <row r="99" spans="1:5" s="32" customFormat="1" x14ac:dyDescent="0.2">
      <c r="E99" s="33"/>
    </row>
    <row r="100" spans="1:5" s="32" customFormat="1" x14ac:dyDescent="0.2">
      <c r="E100" s="33"/>
    </row>
    <row r="101" spans="1:5" s="32" customFormat="1" x14ac:dyDescent="0.2">
      <c r="E101" s="33"/>
    </row>
    <row r="102" spans="1:5" s="32" customFormat="1" x14ac:dyDescent="0.2">
      <c r="E102" s="33"/>
    </row>
    <row r="103" spans="1:5" s="34" customFormat="1" x14ac:dyDescent="0.2">
      <c r="A103" s="32"/>
      <c r="E103" s="35"/>
    </row>
    <row r="104" spans="1:5" s="34" customFormat="1" x14ac:dyDescent="0.2">
      <c r="A104" s="32"/>
      <c r="E104" s="35"/>
    </row>
    <row r="105" spans="1:5" s="34" customFormat="1" x14ac:dyDescent="0.2">
      <c r="A105" s="32"/>
      <c r="E105" s="35"/>
    </row>
    <row r="106" spans="1:5" s="34" customFormat="1" x14ac:dyDescent="0.2">
      <c r="A106" s="32"/>
      <c r="E106" s="35"/>
    </row>
    <row r="107" spans="1:5" s="34" customFormat="1" x14ac:dyDescent="0.2">
      <c r="A107" s="32"/>
      <c r="E107" s="35"/>
    </row>
    <row r="108" spans="1:5" s="34" customFormat="1" x14ac:dyDescent="0.2">
      <c r="A108" s="32"/>
      <c r="E108" s="35"/>
    </row>
    <row r="109" spans="1:5" s="34" customFormat="1" x14ac:dyDescent="0.2">
      <c r="A109" s="32"/>
      <c r="E109" s="35"/>
    </row>
    <row r="110" spans="1:5" s="34" customFormat="1" x14ac:dyDescent="0.2">
      <c r="A110" s="32"/>
      <c r="E110" s="35"/>
    </row>
    <row r="111" spans="1:5" s="34" customFormat="1" x14ac:dyDescent="0.2">
      <c r="A111" s="32"/>
      <c r="E111" s="35"/>
    </row>
    <row r="112" spans="1:5" s="34" customFormat="1" x14ac:dyDescent="0.2">
      <c r="A112" s="32"/>
      <c r="E112" s="35"/>
    </row>
    <row r="113" spans="1:5" s="34" customFormat="1" x14ac:dyDescent="0.2">
      <c r="A113" s="32"/>
      <c r="E113" s="35"/>
    </row>
    <row r="114" spans="1:5" s="34" customFormat="1" x14ac:dyDescent="0.2">
      <c r="A114" s="32"/>
      <c r="E114" s="35"/>
    </row>
    <row r="115" spans="1:5" s="34" customFormat="1" x14ac:dyDescent="0.2">
      <c r="A115" s="32"/>
      <c r="E115" s="35"/>
    </row>
    <row r="116" spans="1:5" s="34" customFormat="1" x14ac:dyDescent="0.2">
      <c r="A116" s="32"/>
      <c r="E116" s="35"/>
    </row>
    <row r="117" spans="1:5" s="34" customFormat="1" x14ac:dyDescent="0.2">
      <c r="A117" s="32"/>
      <c r="E117" s="35"/>
    </row>
    <row r="118" spans="1:5" s="34" customFormat="1" x14ac:dyDescent="0.2">
      <c r="A118" s="32"/>
      <c r="E118" s="35"/>
    </row>
    <row r="119" spans="1:5" s="34" customFormat="1" x14ac:dyDescent="0.2">
      <c r="A119" s="32"/>
      <c r="E119" s="35"/>
    </row>
    <row r="120" spans="1:5" s="34" customFormat="1" x14ac:dyDescent="0.2">
      <c r="A120" s="32"/>
      <c r="E120" s="35"/>
    </row>
    <row r="121" spans="1:5" s="34" customFormat="1" x14ac:dyDescent="0.2">
      <c r="A121" s="32"/>
      <c r="E121" s="35"/>
    </row>
    <row r="122" spans="1:5" s="34" customFormat="1" x14ac:dyDescent="0.2">
      <c r="A122" s="32"/>
      <c r="E122" s="35"/>
    </row>
    <row r="123" spans="1:5" s="34" customFormat="1" x14ac:dyDescent="0.2">
      <c r="A123" s="32"/>
      <c r="E123" s="35"/>
    </row>
    <row r="124" spans="1:5" s="34" customFormat="1" x14ac:dyDescent="0.2">
      <c r="A124" s="32"/>
      <c r="E124" s="35"/>
    </row>
    <row r="125" spans="1:5" s="34" customFormat="1" x14ac:dyDescent="0.2">
      <c r="A125" s="32"/>
      <c r="E125" s="35"/>
    </row>
    <row r="126" spans="1:5" s="34" customFormat="1" x14ac:dyDescent="0.2">
      <c r="A126" s="32"/>
      <c r="E126" s="35"/>
    </row>
    <row r="127" spans="1:5" s="34" customFormat="1" x14ac:dyDescent="0.2">
      <c r="A127" s="32"/>
      <c r="E127" s="35"/>
    </row>
    <row r="128" spans="1:5" s="34" customFormat="1" x14ac:dyDescent="0.2">
      <c r="A128" s="32"/>
      <c r="E128" s="35"/>
    </row>
    <row r="129" spans="1:5" s="34" customFormat="1" x14ac:dyDescent="0.2">
      <c r="A129" s="32"/>
      <c r="E129" s="35"/>
    </row>
    <row r="130" spans="1:5" s="34" customFormat="1" x14ac:dyDescent="0.2">
      <c r="A130" s="32"/>
      <c r="E130" s="35"/>
    </row>
    <row r="131" spans="1:5" s="34" customFormat="1" x14ac:dyDescent="0.2">
      <c r="A131" s="32"/>
      <c r="E131" s="35"/>
    </row>
    <row r="132" spans="1:5" s="34" customFormat="1" x14ac:dyDescent="0.2">
      <c r="A132" s="32"/>
      <c r="E132" s="35"/>
    </row>
    <row r="133" spans="1:5" s="34" customFormat="1" x14ac:dyDescent="0.2">
      <c r="A133" s="32"/>
      <c r="E133" s="35"/>
    </row>
  </sheetData>
  <mergeCells count="4">
    <mergeCell ref="D16:E16"/>
    <mergeCell ref="B2:G2"/>
    <mergeCell ref="D14:E14"/>
    <mergeCell ref="D15:E15"/>
  </mergeCells>
  <printOptions horizontalCentered="1"/>
  <pageMargins left="0.11811023622047245" right="0.11811023622047245" top="0.74803149606299213" bottom="0.15748031496062992" header="0.39370078740157483" footer="0"/>
  <pageSetup paperSize="9" scale="97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2020-07-06T19:01:02Z</cp:lastPrinted>
  <dcterms:created xsi:type="dcterms:W3CDTF">2014-10-01T17:49:02Z</dcterms:created>
  <dcterms:modified xsi:type="dcterms:W3CDTF">2020-08-07T23:02:48Z</dcterms:modified>
</cp:coreProperties>
</file>